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NEXO I " sheetId="1" r:id="rId1"/>
    <sheet name="ANEXO II" sheetId="2" r:id="rId2"/>
    <sheet name="ANEXO III" sheetId="3" r:id="rId3"/>
    <sheet name="ANEXO IV" sheetId="4" r:id="rId4"/>
  </sheets>
  <definedNames>
    <definedName name="_xlnm.Print_Area" localSheetId="0">'ANEXO I '!$A$1:$N$108</definedName>
    <definedName name="_xlnm.Print_Area" localSheetId="1">'ANEXO II'!$A$1:$N$56</definedName>
    <definedName name="Excel_BuiltIn_Print_Area" localSheetId="0">'ANEXO I '!$A$1:$N$108</definedName>
    <definedName name="Excel_BuiltIn_Print_Area" localSheetId="1">'ANEXO II'!$A$1:$N$56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A38" authorId="0">
      <text>
        <r>
          <rPr>
            <sz val="8"/>
            <color indexed="8"/>
            <rFont val="Arial"/>
            <family val="2"/>
          </rPr>
          <t>3.3.91.
4.6.91.</t>
        </r>
      </text>
    </comment>
  </commentList>
</comments>
</file>

<file path=xl/sharedStrings.xml><?xml version="1.0" encoding="utf-8"?>
<sst xmlns="http://schemas.openxmlformats.org/spreadsheetml/2006/main" count="269" uniqueCount="101">
  <si>
    <t>ESTADO DO RIO GRANDE DO SUL</t>
  </si>
  <si>
    <t>PREFEITURA MUNICIPAL DE ANTA GORDA</t>
  </si>
  <si>
    <t>PROGRAMAÇÃO FINANCEIRA DO EXERCÍCIO DE 2024</t>
  </si>
  <si>
    <t>ANEXO I - DEMONSTRATIVO DO DESDOBRAMENTO DA RECEITA EM METAS BIMESTRAIS DE ARRECADAÇÃO - EXERCÍCIO 2023 (LRF, ART.13)</t>
  </si>
  <si>
    <t>RPPS</t>
  </si>
  <si>
    <t>Especificação da Receita</t>
  </si>
  <si>
    <t>PREVISÃO</t>
  </si>
  <si>
    <t>1.° Bimestre</t>
  </si>
  <si>
    <t>2.° Bimestre</t>
  </si>
  <si>
    <t>3.° Bimestre</t>
  </si>
  <si>
    <t>4.° Bimestre</t>
  </si>
  <si>
    <t>5.° Bimestre</t>
  </si>
  <si>
    <t>6.° Bimestre</t>
  </si>
  <si>
    <t>JANEIRO</t>
  </si>
  <si>
    <t>FEVEREIRO</t>
  </si>
  <si>
    <t xml:space="preserve">MARÇO 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</si>
  <si>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</si>
  <si>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</si>
  <si>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</si>
  <si>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</si>
  <si>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</si>
  <si>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</si>
  <si>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</si>
  <si>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</si>
  <si>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</si>
  <si>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RECEITAS CORRENTES</t>
  </si>
  <si>
    <t xml:space="preserve">  Impostos, Taxas e Contrib. de Melhoria</t>
  </si>
  <si>
    <t>Receita de Contribuições</t>
  </si>
  <si>
    <t>Receita Patrimonial</t>
  </si>
  <si>
    <t>Rendimento de Aplicações</t>
  </si>
  <si>
    <t>Outras Receitas Patrimon.</t>
  </si>
  <si>
    <t>Receita Agropecuária</t>
  </si>
  <si>
    <t>Receitas Industriais</t>
  </si>
  <si>
    <t>Receita de Serviços</t>
  </si>
  <si>
    <t>Transferências Correntes</t>
  </si>
  <si>
    <t>Outras Receitas Correntes</t>
  </si>
  <si>
    <t>RECEITAS DE CAPITAL</t>
  </si>
  <si>
    <t>Operações de Crédito</t>
  </si>
  <si>
    <t>Alienação de Bens</t>
  </si>
  <si>
    <t>Amortização de Empréstimos</t>
  </si>
  <si>
    <t>Transferências de Capital</t>
  </si>
  <si>
    <t>Outras Receitas de Capital</t>
  </si>
  <si>
    <t>(-) Deduções da Receita</t>
  </si>
  <si>
    <t>RECEITAS INTRA-ORÇAM.</t>
  </si>
  <si>
    <t>TOTAL MÊS</t>
  </si>
  <si>
    <t>TOTAL BIMESTRE</t>
  </si>
  <si>
    <t xml:space="preserve">EXECUTIVO </t>
  </si>
  <si>
    <t>Página 01 de 02</t>
  </si>
  <si>
    <t>CONSOLIDADO</t>
  </si>
  <si>
    <t>Página 02 de 02</t>
  </si>
  <si>
    <t>ESPECIFICAÇÃO</t>
  </si>
  <si>
    <t>FIXAÇÃO</t>
  </si>
  <si>
    <t>RECURSOS</t>
  </si>
  <si>
    <t>Metas de Receita</t>
  </si>
  <si>
    <t>Saldo Anterior (financeiro)</t>
  </si>
  <si>
    <t>DESPESAS</t>
  </si>
  <si>
    <t>PESSOAL/ENCARGOS</t>
  </si>
  <si>
    <t>DÍVIDA - Juros/Encargos</t>
  </si>
  <si>
    <t>OUTRAS DESP. CORRENT.</t>
  </si>
  <si>
    <t>INVESTIMENTOS</t>
  </si>
  <si>
    <t>INVERSÕES FINANCEIRAS</t>
  </si>
  <si>
    <t>Empr. e Financiamento</t>
  </si>
  <si>
    <t>Outras Inv. Financeiras</t>
  </si>
  <si>
    <t>AMORTIZAÇÃO DA DÍVIDA</t>
  </si>
  <si>
    <t>DESPESAS INTRA-ORÇAM.</t>
  </si>
  <si>
    <t>RESERVA DE CONTINGÊNCIA</t>
  </si>
  <si>
    <t xml:space="preserve">EXECUTIVO E LEGISLATIVO </t>
  </si>
  <si>
    <t>ANEXO III - DEMONSTRATIVO DO RESULTADO PRIMÁRIO E NOMINAL</t>
  </si>
  <si>
    <t>1.° BIM</t>
  </si>
  <si>
    <t>2.° BIM</t>
  </si>
  <si>
    <t>1.° QUADRIM</t>
  </si>
  <si>
    <t>3.° BIM</t>
  </si>
  <si>
    <t>4.° BIM</t>
  </si>
  <si>
    <t>2.° QUADRIM</t>
  </si>
  <si>
    <t>5.° BIM</t>
  </si>
  <si>
    <t>6.° BIM</t>
  </si>
  <si>
    <t>3.° QUADRIM</t>
  </si>
  <si>
    <t>Receita Total</t>
  </si>
  <si>
    <t>Receita Primária (I)</t>
  </si>
  <si>
    <t>Despesa Total</t>
  </si>
  <si>
    <t>Despesa Primária (II)</t>
  </si>
  <si>
    <t>Resultado Primário (I-II)</t>
  </si>
  <si>
    <t>Resultado Nominal</t>
  </si>
  <si>
    <t>Nota:</t>
  </si>
  <si>
    <t>O Resultado Nominal que estamos considerando é obtido a partir do Resultado Primário, acrescido das aplicações financeiras, e deduzidos os juros e encargos da dívida pública.</t>
  </si>
  <si>
    <t>ANEXO IV</t>
  </si>
  <si>
    <t>Art. 13 da Lei de Responsabilidade Fiscal n.° 101/00</t>
  </si>
  <si>
    <t>EVOLUÇÃO DOS CRÉDITOS TRIBUTÁRIOS</t>
  </si>
  <si>
    <t>Inscrições</t>
  </si>
  <si>
    <t>Dívida Ativa Tributária</t>
  </si>
  <si>
    <t>Dívida Ativa Não Tributária</t>
  </si>
  <si>
    <t>Recebimentos</t>
  </si>
  <si>
    <t>Baixas</t>
  </si>
  <si>
    <t>Estoque da Dívida Ativa</t>
  </si>
  <si>
    <t>AÇÕES DO EXECUTIVO NO ÂMBITO DA FISCALIZAÇÃO DA RECEITA</t>
  </si>
  <si>
    <t>E COMBATE À EVASÃO E À SONEGAÇÃO</t>
  </si>
  <si>
    <t>DA SONEGAÇÃO</t>
  </si>
  <si>
    <t xml:space="preserve">     Temos a informar que a maior parcela da Receita do Município, vem de fontes externas, através de transferências dos Governos da União e do Estado, sobre as quais a Administração Municipal não tem ação efetiva, limitando-se a registrá-las e controlar as suas aplicações;
   A receita própria, por força do sistema tributário nacional, se limita aos impostos: IPTU, IRRF, Contribuição de Melhoria e Taxas. A Prefeitura mantém um pequeno número de fiscais, que eventualmente visitam os estabelecimentos comerciais, verificando a sua regularidade junto ao fisco municipal, dão orientações e, se for o caso, aplicam as sanções cabíveis para que o custo não ultrapasse a arrecadação pelo principio da economicidade. 
   O IPTU possui o cadastro imobiliário implantado e com cobrança através de carnê. Embora não haja uma fiscalização direta em cada domicilio, nenhuma transação imobiliária é efetuada, sem a certidão de regularidade com o fisco municipal.                        
</t>
  </si>
  <si>
    <t>DO COMBATE À EVASÃO E À SONEGAÇÃO</t>
  </si>
  <si>
    <t xml:space="preserve">     A Prefeitura promove a cobrança dos tributos municipais, inicialmente em caráter amigável, através de editais divulgados nos meios de comunicação existentes no município, além de promover o Programa de Recuperação Fiscal do Município de Anta Gorda - REFIS Municipal através de decreto. Esgotados os meios amigáveis, a Prefeitura promove a cobrança judicial. Vale salientar, que este último recurso é evitado por dois motivos: primeiro porque os processos judiciais se arrastam por longo tempo, frustrando a intenção da Prefeitura, e segundo, por que as dívidas, na sua grande maioria, são diminutas não comportando a cobrança judicial, em face do seu elevado custo, o que torna a medida desgastante e deficitária e anti econômica.         
</t>
  </si>
  <si>
    <t>ANEXO II - DEMONSTRATIVO DA PROGRAMAÇÃO FINANCEIRA - CRONOGRAMA MENSAL DE DESEMBOLSO - EXERCÍCIO 2024 (LRF, ART.8)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</si>
</sst>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-* #,##0.00_-;\-* #,##0.00_-;_-* \-??_-;_-@_-"/>
  </numFmts>
  <fonts count="50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" fontId="9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Alignment="1">
      <alignment/>
    </xf>
    <xf numFmtId="164" fontId="8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165" fontId="0" fillId="0" borderId="0" xfId="0" applyNumberFormat="1" applyAlignment="1">
      <alignment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4" fontId="15" fillId="0" borderId="10" xfId="53" applyNumberFormat="1" applyFont="1" applyFill="1" applyBorder="1" applyAlignment="1" applyProtection="1">
      <alignment horizontal="center"/>
      <protection/>
    </xf>
    <xf numFmtId="164" fontId="15" fillId="0" borderId="10" xfId="53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left" vertical="top" wrapText="1"/>
    </xf>
    <xf numFmtId="164" fontId="7" fillId="0" borderId="11" xfId="51" applyFont="1" applyFill="1" applyBorder="1" applyAlignment="1" applyProtection="1">
      <alignment/>
      <protection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164" fontId="7" fillId="0" borderId="15" xfId="51" applyFont="1" applyFill="1" applyBorder="1" applyAlignment="1" applyProtection="1">
      <alignment/>
      <protection/>
    </xf>
    <xf numFmtId="0" fontId="7" fillId="0" borderId="14" xfId="0" applyFont="1" applyFill="1" applyBorder="1" applyAlignment="1">
      <alignment horizontal="left" indent="1"/>
    </xf>
    <xf numFmtId="0" fontId="6" fillId="0" borderId="1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164" fontId="6" fillId="0" borderId="17" xfId="51" applyFont="1" applyFill="1" applyBorder="1" applyAlignment="1" applyProtection="1">
      <alignment/>
      <protection/>
    </xf>
    <xf numFmtId="164" fontId="6" fillId="0" borderId="18" xfId="51" applyFont="1" applyFill="1" applyBorder="1" applyAlignment="1" applyProtection="1">
      <alignment/>
      <protection/>
    </xf>
    <xf numFmtId="0" fontId="6" fillId="0" borderId="12" xfId="0" applyFont="1" applyBorder="1" applyAlignment="1">
      <alignment/>
    </xf>
    <xf numFmtId="164" fontId="6" fillId="33" borderId="19" xfId="51" applyNumberFormat="1" applyFont="1" applyFill="1" applyBorder="1" applyAlignment="1" applyProtection="1">
      <alignment/>
      <protection/>
    </xf>
    <xf numFmtId="164" fontId="6" fillId="33" borderId="20" xfId="51" applyNumberFormat="1" applyFont="1" applyFill="1" applyBorder="1" applyAlignment="1" applyProtection="1">
      <alignment/>
      <protection/>
    </xf>
    <xf numFmtId="164" fontId="7" fillId="33" borderId="11" xfId="51" applyFont="1" applyFill="1" applyBorder="1" applyAlignment="1" applyProtection="1">
      <alignment/>
      <protection/>
    </xf>
    <xf numFmtId="164" fontId="7" fillId="33" borderId="15" xfId="51" applyFont="1" applyFill="1" applyBorder="1" applyAlignment="1" applyProtection="1">
      <alignment/>
      <protection/>
    </xf>
    <xf numFmtId="164" fontId="6" fillId="33" borderId="11" xfId="51" applyFont="1" applyFill="1" applyBorder="1" applyAlignment="1" applyProtection="1">
      <alignment/>
      <protection/>
    </xf>
    <xf numFmtId="164" fontId="6" fillId="33" borderId="15" xfId="51" applyFont="1" applyFill="1" applyBorder="1" applyAlignment="1" applyProtection="1">
      <alignment/>
      <protection/>
    </xf>
    <xf numFmtId="164" fontId="6" fillId="33" borderId="12" xfId="51" applyFont="1" applyFill="1" applyBorder="1" applyAlignment="1" applyProtection="1">
      <alignment/>
      <protection/>
    </xf>
    <xf numFmtId="164" fontId="6" fillId="33" borderId="12" xfId="51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>
      <alignment/>
    </xf>
    <xf numFmtId="164" fontId="6" fillId="33" borderId="22" xfId="51" applyNumberFormat="1" applyFont="1" applyFill="1" applyBorder="1" applyAlignment="1" applyProtection="1">
      <alignment/>
      <protection/>
    </xf>
    <xf numFmtId="164" fontId="6" fillId="33" borderId="23" xfId="51" applyNumberFormat="1" applyFont="1" applyFill="1" applyBorder="1" applyAlignment="1" applyProtection="1">
      <alignment/>
      <protection/>
    </xf>
    <xf numFmtId="164" fontId="7" fillId="0" borderId="17" xfId="51" applyFont="1" applyFill="1" applyBorder="1" applyAlignment="1" applyProtection="1">
      <alignment/>
      <protection/>
    </xf>
    <xf numFmtId="164" fontId="7" fillId="0" borderId="18" xfId="51" applyFont="1" applyFill="1" applyBorder="1" applyAlignment="1" applyProtection="1">
      <alignment/>
      <protection/>
    </xf>
    <xf numFmtId="0" fontId="5" fillId="0" borderId="12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10" fillId="0" borderId="14" xfId="0" applyFont="1" applyBorder="1" applyAlignment="1">
      <alignment/>
    </xf>
    <xf numFmtId="164" fontId="12" fillId="0" borderId="11" xfId="51" applyFont="1" applyFill="1" applyBorder="1" applyAlignment="1" applyProtection="1">
      <alignment/>
      <protection/>
    </xf>
    <xf numFmtId="0" fontId="10" fillId="0" borderId="14" xfId="0" applyFont="1" applyBorder="1" applyAlignment="1">
      <alignment horizontal="left"/>
    </xf>
    <xf numFmtId="164" fontId="10" fillId="0" borderId="11" xfId="51" applyFont="1" applyFill="1" applyBorder="1" applyAlignment="1" applyProtection="1">
      <alignment/>
      <protection/>
    </xf>
    <xf numFmtId="164" fontId="10" fillId="0" borderId="15" xfId="51" applyFont="1" applyFill="1" applyBorder="1" applyAlignment="1" applyProtection="1">
      <alignment/>
      <protection/>
    </xf>
    <xf numFmtId="0" fontId="10" fillId="0" borderId="14" xfId="0" applyFont="1" applyBorder="1" applyAlignment="1">
      <alignment horizontal="left" indent="1"/>
    </xf>
    <xf numFmtId="0" fontId="10" fillId="0" borderId="14" xfId="0" applyFont="1" applyFill="1" applyBorder="1" applyAlignment="1">
      <alignment/>
    </xf>
    <xf numFmtId="0" fontId="10" fillId="0" borderId="27" xfId="0" applyFont="1" applyBorder="1" applyAlignment="1">
      <alignment/>
    </xf>
    <xf numFmtId="164" fontId="10" fillId="0" borderId="28" xfId="51" applyFont="1" applyFill="1" applyBorder="1" applyAlignment="1" applyProtection="1">
      <alignment/>
      <protection/>
    </xf>
    <xf numFmtId="164" fontId="10" fillId="0" borderId="29" xfId="51" applyFont="1" applyFill="1" applyBorder="1" applyAlignment="1" applyProtection="1">
      <alignment/>
      <protection/>
    </xf>
    <xf numFmtId="164" fontId="11" fillId="33" borderId="11" xfId="51" applyNumberFormat="1" applyFont="1" applyFill="1" applyBorder="1" applyAlignment="1" applyProtection="1">
      <alignment/>
      <protection/>
    </xf>
    <xf numFmtId="164" fontId="11" fillId="33" borderId="15" xfId="51" applyNumberFormat="1" applyFont="1" applyFill="1" applyBorder="1" applyAlignment="1" applyProtection="1">
      <alignment/>
      <protection/>
    </xf>
    <xf numFmtId="164" fontId="10" fillId="33" borderId="11" xfId="51" applyFont="1" applyFill="1" applyBorder="1" applyAlignment="1" applyProtection="1">
      <alignment/>
      <protection/>
    </xf>
    <xf numFmtId="164" fontId="10" fillId="33" borderId="15" xfId="51" applyFont="1" applyFill="1" applyBorder="1" applyAlignment="1" applyProtection="1">
      <alignment/>
      <protection/>
    </xf>
    <xf numFmtId="164" fontId="13" fillId="33" borderId="11" xfId="51" applyFont="1" applyFill="1" applyBorder="1" applyAlignment="1" applyProtection="1">
      <alignment/>
      <protection/>
    </xf>
    <xf numFmtId="164" fontId="11" fillId="33" borderId="11" xfId="51" applyFont="1" applyFill="1" applyBorder="1" applyAlignment="1" applyProtection="1">
      <alignment/>
      <protection/>
    </xf>
    <xf numFmtId="164" fontId="11" fillId="33" borderId="15" xfId="51" applyFont="1" applyFill="1" applyBorder="1" applyAlignment="1" applyProtection="1">
      <alignment/>
      <protection/>
    </xf>
    <xf numFmtId="164" fontId="12" fillId="33" borderId="11" xfId="51" applyFont="1" applyFill="1" applyBorder="1" applyAlignment="1" applyProtection="1">
      <alignment/>
      <protection/>
    </xf>
    <xf numFmtId="0" fontId="9" fillId="0" borderId="14" xfId="0" applyFont="1" applyBorder="1" applyAlignment="1">
      <alignment/>
    </xf>
    <xf numFmtId="164" fontId="9" fillId="33" borderId="11" xfId="51" applyNumberFormat="1" applyFont="1" applyFill="1" applyBorder="1" applyAlignment="1" applyProtection="1">
      <alignment/>
      <protection/>
    </xf>
    <xf numFmtId="164" fontId="9" fillId="33" borderId="15" xfId="51" applyNumberFormat="1" applyFont="1" applyFill="1" applyBorder="1" applyAlignment="1" applyProtection="1">
      <alignment/>
      <protection/>
    </xf>
    <xf numFmtId="164" fontId="9" fillId="0" borderId="11" xfId="51" applyFont="1" applyFill="1" applyBorder="1" applyAlignment="1" applyProtection="1">
      <alignment/>
      <protection/>
    </xf>
    <xf numFmtId="0" fontId="9" fillId="0" borderId="14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164" fontId="9" fillId="0" borderId="28" xfId="51" applyFont="1" applyFill="1" applyBorder="1" applyAlignment="1" applyProtection="1">
      <alignment/>
      <protection/>
    </xf>
    <xf numFmtId="164" fontId="9" fillId="33" borderId="28" xfId="51" applyNumberFormat="1" applyFont="1" applyFill="1" applyBorder="1" applyAlignment="1" applyProtection="1">
      <alignment/>
      <protection/>
    </xf>
    <xf numFmtId="164" fontId="9" fillId="33" borderId="29" xfId="51" applyNumberFormat="1" applyFont="1" applyFill="1" applyBorder="1" applyAlignment="1" applyProtection="1">
      <alignment/>
      <protection/>
    </xf>
    <xf numFmtId="0" fontId="9" fillId="0" borderId="21" xfId="0" applyFont="1" applyBorder="1" applyAlignment="1">
      <alignment/>
    </xf>
    <xf numFmtId="164" fontId="9" fillId="0" borderId="22" xfId="51" applyNumberFormat="1" applyFont="1" applyFill="1" applyBorder="1" applyAlignment="1" applyProtection="1">
      <alignment/>
      <protection/>
    </xf>
    <xf numFmtId="164" fontId="9" fillId="33" borderId="22" xfId="51" applyNumberFormat="1" applyFont="1" applyFill="1" applyBorder="1" applyAlignment="1" applyProtection="1">
      <alignment/>
      <protection/>
    </xf>
    <xf numFmtId="164" fontId="9" fillId="33" borderId="23" xfId="51" applyNumberFormat="1" applyFont="1" applyFill="1" applyBorder="1" applyAlignment="1" applyProtection="1">
      <alignment/>
      <protection/>
    </xf>
    <xf numFmtId="0" fontId="4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4" fontId="15" fillId="0" borderId="30" xfId="53" applyNumberFormat="1" applyFont="1" applyFill="1" applyBorder="1" applyAlignment="1" applyProtection="1">
      <alignment horizontal="center"/>
      <protection/>
    </xf>
    <xf numFmtId="164" fontId="15" fillId="0" borderId="31" xfId="53" applyNumberFormat="1" applyFont="1" applyFill="1" applyBorder="1" applyAlignment="1" applyProtection="1">
      <alignment horizontal="center"/>
      <protection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64" fontId="15" fillId="0" borderId="30" xfId="53" applyFont="1" applyFill="1" applyBorder="1" applyAlignment="1" applyProtection="1">
      <alignment horizontal="center"/>
      <protection/>
    </xf>
    <xf numFmtId="164" fontId="15" fillId="0" borderId="31" xfId="53" applyFont="1" applyFill="1" applyBorder="1" applyAlignment="1" applyProtection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Separador de milhares 2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abSelected="1" zoomScale="130" zoomScaleNormal="130" zoomScalePageLayoutView="0" workbookViewId="0" topLeftCell="A13">
      <pane xSplit="1" topLeftCell="B1" activePane="topRight" state="frozen"/>
      <selection pane="topLeft" activeCell="A1" sqref="A1"/>
      <selection pane="topRight" activeCell="E37" sqref="E36:E37"/>
    </sheetView>
  </sheetViews>
  <sheetFormatPr defaultColWidth="9.140625" defaultRowHeight="12.75"/>
  <cols>
    <col min="1" max="1" width="22.00390625" style="0" customWidth="1"/>
    <col min="2" max="14" width="9.8515625" style="0" customWidth="1"/>
  </cols>
  <sheetData>
    <row r="1" spans="1:14" ht="12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2.7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2.7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30" t="s">
        <v>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ht="15.75">
      <c r="A7" s="3" t="s">
        <v>4</v>
      </c>
    </row>
    <row r="8" spans="1:14" ht="12.75" customHeight="1">
      <c r="A8" s="41" t="s">
        <v>5</v>
      </c>
      <c r="B8" s="42" t="s">
        <v>6</v>
      </c>
      <c r="C8" s="42" t="s">
        <v>7</v>
      </c>
      <c r="D8" s="42"/>
      <c r="E8" s="42" t="s">
        <v>8</v>
      </c>
      <c r="F8" s="42"/>
      <c r="G8" s="42" t="s">
        <v>9</v>
      </c>
      <c r="H8" s="42"/>
      <c r="I8" s="42" t="s">
        <v>10</v>
      </c>
      <c r="J8" s="42"/>
      <c r="K8" s="42" t="s">
        <v>11</v>
      </c>
      <c r="L8" s="42"/>
      <c r="M8" s="42" t="s">
        <v>12</v>
      </c>
      <c r="N8" s="42"/>
    </row>
    <row r="9" spans="1:14" ht="18">
      <c r="A9" s="41"/>
      <c r="B9" s="42"/>
      <c r="C9" s="43" t="s">
        <v>13</v>
      </c>
      <c r="D9" s="43" t="s">
        <v>14</v>
      </c>
      <c r="E9" s="43" t="s">
        <v>15</v>
      </c>
      <c r="F9" s="43" t="s">
        <v>16</v>
      </c>
      <c r="G9" s="43" t="s">
        <v>17</v>
      </c>
      <c r="H9" s="43" t="s">
        <v>18</v>
      </c>
      <c r="I9" s="43" t="s">
        <v>19</v>
      </c>
      <c r="J9" s="43" t="s">
        <v>20</v>
      </c>
      <c r="K9" s="43" t="s">
        <v>21</v>
      </c>
      <c r="L9" s="43" t="s">
        <v>22</v>
      </c>
      <c r="M9" s="43" t="s">
        <v>23</v>
      </c>
      <c r="N9" s="43" t="s">
        <v>24</v>
      </c>
    </row>
    <row r="10" spans="1:15" s="5" customFormat="1" ht="9">
      <c r="A10" s="44" t="s">
        <v>25</v>
      </c>
      <c r="B10" s="53">
        <f aca="true" t="shared" si="0" ref="B10:N10">B11+B12+B13+B16+B17+B18+B19+B20</f>
        <v>5290000</v>
      </c>
      <c r="C10" s="53">
        <f t="shared" si="0"/>
        <v>318333.37</v>
      </c>
      <c r="D10" s="53">
        <f t="shared" si="0"/>
        <v>339873.96</v>
      </c>
      <c r="E10" s="53">
        <f t="shared" si="0"/>
        <v>470874.35</v>
      </c>
      <c r="F10" s="53">
        <f t="shared" si="0"/>
        <v>460640.97000000003</v>
      </c>
      <c r="G10" s="53">
        <f t="shared" si="0"/>
        <v>512848.69999999995</v>
      </c>
      <c r="H10" s="53">
        <f t="shared" si="0"/>
        <v>359238.34</v>
      </c>
      <c r="I10" s="53">
        <f t="shared" si="0"/>
        <v>429395.88</v>
      </c>
      <c r="J10" s="53">
        <f t="shared" si="0"/>
        <v>351057.03</v>
      </c>
      <c r="K10" s="53">
        <f t="shared" si="0"/>
        <v>355277.18</v>
      </c>
      <c r="L10" s="53">
        <f t="shared" si="0"/>
        <v>427710.08999999997</v>
      </c>
      <c r="M10" s="53">
        <f t="shared" si="0"/>
        <v>557273.04</v>
      </c>
      <c r="N10" s="54">
        <f t="shared" si="0"/>
        <v>707477.0900000001</v>
      </c>
      <c r="O10" s="4">
        <f aca="true" t="shared" si="1" ref="O10:O30">B10-C10-D10-E10-F10-G10-H10-I10-J10-K10-L10-M10-N10</f>
        <v>0</v>
      </c>
    </row>
    <row r="11" spans="1:15" s="5" customFormat="1" ht="9">
      <c r="A11" s="45" t="s">
        <v>26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6">
        <v>0</v>
      </c>
      <c r="O11" s="4">
        <f t="shared" si="1"/>
        <v>0</v>
      </c>
    </row>
    <row r="12" spans="1:15" s="5" customFormat="1" ht="9">
      <c r="A12" s="45" t="s">
        <v>27</v>
      </c>
      <c r="B12" s="40">
        <v>890000</v>
      </c>
      <c r="C12" s="40">
        <v>75058.51</v>
      </c>
      <c r="D12" s="40">
        <v>69516.09</v>
      </c>
      <c r="E12" s="40">
        <v>66470.78</v>
      </c>
      <c r="F12" s="40">
        <v>66870.71</v>
      </c>
      <c r="G12" s="40">
        <v>65773.15</v>
      </c>
      <c r="H12" s="40">
        <v>65312.18</v>
      </c>
      <c r="I12" s="40">
        <v>69969.08</v>
      </c>
      <c r="J12" s="40">
        <v>69367.65</v>
      </c>
      <c r="K12" s="40">
        <v>68625.33</v>
      </c>
      <c r="L12" s="40">
        <v>68465.92</v>
      </c>
      <c r="M12" s="40">
        <v>67645.23</v>
      </c>
      <c r="N12" s="46">
        <v>136925.37</v>
      </c>
      <c r="O12" s="4">
        <f t="shared" si="1"/>
        <v>0</v>
      </c>
    </row>
    <row r="13" spans="1:15" s="5" customFormat="1" ht="9">
      <c r="A13" s="45" t="s">
        <v>28</v>
      </c>
      <c r="B13" s="55">
        <f aca="true" t="shared" si="2" ref="B13:N13">B14+B15</f>
        <v>4100000</v>
      </c>
      <c r="C13" s="55">
        <f t="shared" si="2"/>
        <v>221243.51</v>
      </c>
      <c r="D13" s="55">
        <f t="shared" si="2"/>
        <v>258139.55</v>
      </c>
      <c r="E13" s="55">
        <f t="shared" si="2"/>
        <v>380652.81</v>
      </c>
      <c r="F13" s="55">
        <f t="shared" si="2"/>
        <v>370019.5</v>
      </c>
      <c r="G13" s="55">
        <f t="shared" si="2"/>
        <v>423324.79</v>
      </c>
      <c r="H13" s="55">
        <f t="shared" si="2"/>
        <v>270175.4</v>
      </c>
      <c r="I13" s="55">
        <f t="shared" si="2"/>
        <v>335676.04</v>
      </c>
      <c r="J13" s="55">
        <f t="shared" si="2"/>
        <v>257938.62</v>
      </c>
      <c r="K13" s="55">
        <f t="shared" si="2"/>
        <v>265412.94</v>
      </c>
      <c r="L13" s="55">
        <f t="shared" si="2"/>
        <v>338005.26</v>
      </c>
      <c r="M13" s="55">
        <f t="shared" si="2"/>
        <v>468388.9</v>
      </c>
      <c r="N13" s="56">
        <f t="shared" si="2"/>
        <v>511022.68</v>
      </c>
      <c r="O13" s="4">
        <f t="shared" si="1"/>
        <v>0</v>
      </c>
    </row>
    <row r="14" spans="1:15" s="5" customFormat="1" ht="9">
      <c r="A14" s="47" t="s">
        <v>29</v>
      </c>
      <c r="B14" s="40">
        <v>4100000</v>
      </c>
      <c r="C14" s="40">
        <v>221243.51</v>
      </c>
      <c r="D14" s="40">
        <v>258139.55</v>
      </c>
      <c r="E14" s="40">
        <v>380652.81</v>
      </c>
      <c r="F14" s="40">
        <v>370019.5</v>
      </c>
      <c r="G14" s="40">
        <v>423324.79</v>
      </c>
      <c r="H14" s="40">
        <v>270175.4</v>
      </c>
      <c r="I14" s="40">
        <v>335676.04</v>
      </c>
      <c r="J14" s="40">
        <v>257938.62</v>
      </c>
      <c r="K14" s="40">
        <v>265412.94</v>
      </c>
      <c r="L14" s="40">
        <v>338005.26</v>
      </c>
      <c r="M14" s="40">
        <v>468388.9</v>
      </c>
      <c r="N14" s="46">
        <v>511022.68</v>
      </c>
      <c r="O14" s="4">
        <f t="shared" si="1"/>
        <v>0</v>
      </c>
    </row>
    <row r="15" spans="1:15" s="5" customFormat="1" ht="9">
      <c r="A15" s="47" t="s">
        <v>30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6">
        <v>0</v>
      </c>
      <c r="O15" s="4">
        <f t="shared" si="1"/>
        <v>0</v>
      </c>
    </row>
    <row r="16" spans="1:15" s="5" customFormat="1" ht="9">
      <c r="A16" s="45" t="s">
        <v>31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6">
        <v>0</v>
      </c>
      <c r="O16" s="4">
        <f t="shared" si="1"/>
        <v>0</v>
      </c>
    </row>
    <row r="17" spans="1:15" s="5" customFormat="1" ht="9">
      <c r="A17" s="45" t="s">
        <v>32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6">
        <v>0</v>
      </c>
      <c r="O17" s="4">
        <f t="shared" si="1"/>
        <v>0</v>
      </c>
    </row>
    <row r="18" spans="1:15" s="5" customFormat="1" ht="9">
      <c r="A18" s="45" t="s">
        <v>33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6">
        <v>0</v>
      </c>
      <c r="O18" s="4">
        <f t="shared" si="1"/>
        <v>0</v>
      </c>
    </row>
    <row r="19" spans="1:15" s="5" customFormat="1" ht="9">
      <c r="A19" s="45" t="s">
        <v>34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6">
        <v>0</v>
      </c>
      <c r="O19" s="4">
        <f t="shared" si="1"/>
        <v>0</v>
      </c>
    </row>
    <row r="20" spans="1:15" s="5" customFormat="1" ht="9">
      <c r="A20" s="45" t="s">
        <v>35</v>
      </c>
      <c r="B20" s="40">
        <v>300000</v>
      </c>
      <c r="C20" s="40">
        <v>22031.35</v>
      </c>
      <c r="D20" s="40">
        <v>12218.32</v>
      </c>
      <c r="E20" s="40">
        <v>23750.76</v>
      </c>
      <c r="F20" s="40">
        <v>23750.76</v>
      </c>
      <c r="G20" s="40">
        <v>23750.76</v>
      </c>
      <c r="H20" s="40">
        <v>23750.76</v>
      </c>
      <c r="I20" s="40">
        <v>23750.76</v>
      </c>
      <c r="J20" s="40">
        <v>23750.76</v>
      </c>
      <c r="K20" s="40">
        <v>21238.91</v>
      </c>
      <c r="L20" s="40">
        <v>21238.91</v>
      </c>
      <c r="M20" s="40">
        <v>21238.91</v>
      </c>
      <c r="N20" s="46">
        <v>59529.04</v>
      </c>
      <c r="O20" s="4">
        <f t="shared" si="1"/>
        <v>0</v>
      </c>
    </row>
    <row r="21" spans="1:15" s="5" customFormat="1" ht="9">
      <c r="A21" s="48" t="s">
        <v>36</v>
      </c>
      <c r="B21" s="57">
        <f aca="true" t="shared" si="3" ref="B21:N21">B22+B23+B24+B25+B26</f>
        <v>0</v>
      </c>
      <c r="C21" s="57">
        <f t="shared" si="3"/>
        <v>0</v>
      </c>
      <c r="D21" s="57">
        <f t="shared" si="3"/>
        <v>0</v>
      </c>
      <c r="E21" s="57">
        <f t="shared" si="3"/>
        <v>0</v>
      </c>
      <c r="F21" s="57">
        <f t="shared" si="3"/>
        <v>0</v>
      </c>
      <c r="G21" s="57">
        <f t="shared" si="3"/>
        <v>0</v>
      </c>
      <c r="H21" s="57">
        <f t="shared" si="3"/>
        <v>0</v>
      </c>
      <c r="I21" s="57">
        <f t="shared" si="3"/>
        <v>0</v>
      </c>
      <c r="J21" s="57">
        <f t="shared" si="3"/>
        <v>0</v>
      </c>
      <c r="K21" s="57">
        <f t="shared" si="3"/>
        <v>0</v>
      </c>
      <c r="L21" s="57">
        <f t="shared" si="3"/>
        <v>0</v>
      </c>
      <c r="M21" s="57">
        <f t="shared" si="3"/>
        <v>0</v>
      </c>
      <c r="N21" s="58">
        <f t="shared" si="3"/>
        <v>0</v>
      </c>
      <c r="O21" s="4">
        <f t="shared" si="1"/>
        <v>0</v>
      </c>
    </row>
    <row r="22" spans="1:15" s="5" customFormat="1" ht="9">
      <c r="A22" s="45" t="s">
        <v>37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6">
        <v>0</v>
      </c>
      <c r="O22" s="4">
        <f t="shared" si="1"/>
        <v>0</v>
      </c>
    </row>
    <row r="23" spans="1:15" s="5" customFormat="1" ht="9">
      <c r="A23" s="45" t="s">
        <v>38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6">
        <v>0</v>
      </c>
      <c r="O23" s="4">
        <f t="shared" si="1"/>
        <v>0</v>
      </c>
    </row>
    <row r="24" spans="1:15" s="5" customFormat="1" ht="9">
      <c r="A24" s="45" t="s">
        <v>39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6">
        <v>0</v>
      </c>
      <c r="O24" s="4">
        <f t="shared" si="1"/>
        <v>0</v>
      </c>
    </row>
    <row r="25" spans="1:15" s="5" customFormat="1" ht="9">
      <c r="A25" s="45" t="s">
        <v>40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6">
        <v>0</v>
      </c>
      <c r="O25" s="4">
        <f t="shared" si="1"/>
        <v>0</v>
      </c>
    </row>
    <row r="26" spans="1:15" s="5" customFormat="1" ht="9">
      <c r="A26" s="45" t="s">
        <v>41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6">
        <v>0</v>
      </c>
      <c r="O26" s="4">
        <f t="shared" si="1"/>
        <v>0</v>
      </c>
    </row>
    <row r="27" spans="1:15" s="5" customFormat="1" ht="9">
      <c r="A27" s="45" t="s">
        <v>42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6">
        <v>0</v>
      </c>
      <c r="O27" s="4">
        <f t="shared" si="1"/>
        <v>0</v>
      </c>
    </row>
    <row r="28" spans="1:15" s="6" customFormat="1" ht="9">
      <c r="A28" s="49" t="s">
        <v>43</v>
      </c>
      <c r="B28" s="50">
        <v>3448000</v>
      </c>
      <c r="C28" s="50">
        <v>294216.17</v>
      </c>
      <c r="D28" s="50">
        <v>276149.93</v>
      </c>
      <c r="E28" s="50">
        <v>266850.11</v>
      </c>
      <c r="F28" s="50">
        <v>268542.73</v>
      </c>
      <c r="G28" s="50">
        <v>264690.33</v>
      </c>
      <c r="H28" s="50">
        <v>263177.16</v>
      </c>
      <c r="I28" s="50">
        <v>264082.86</v>
      </c>
      <c r="J28" s="50">
        <v>262388.06</v>
      </c>
      <c r="K28" s="50">
        <v>260227.83</v>
      </c>
      <c r="L28" s="50">
        <v>258802.4</v>
      </c>
      <c r="M28" s="50">
        <v>257470.4</v>
      </c>
      <c r="N28" s="51">
        <v>511402.02</v>
      </c>
      <c r="O28" s="4">
        <f t="shared" si="1"/>
        <v>0</v>
      </c>
    </row>
    <row r="29" spans="1:15" s="5" customFormat="1" ht="9">
      <c r="A29" s="52" t="s">
        <v>44</v>
      </c>
      <c r="B29" s="59">
        <f aca="true" t="shared" si="4" ref="B29:N29">B10+B21+B28-B27</f>
        <v>8738000</v>
      </c>
      <c r="C29" s="59">
        <f t="shared" si="4"/>
        <v>612549.54</v>
      </c>
      <c r="D29" s="59">
        <f t="shared" si="4"/>
        <v>616023.89</v>
      </c>
      <c r="E29" s="59">
        <f t="shared" si="4"/>
        <v>737724.46</v>
      </c>
      <c r="F29" s="59">
        <f t="shared" si="4"/>
        <v>729183.7</v>
      </c>
      <c r="G29" s="59">
        <f t="shared" si="4"/>
        <v>777539.03</v>
      </c>
      <c r="H29" s="59">
        <f t="shared" si="4"/>
        <v>622415.5</v>
      </c>
      <c r="I29" s="59">
        <f t="shared" si="4"/>
        <v>693478.74</v>
      </c>
      <c r="J29" s="59">
        <f t="shared" si="4"/>
        <v>613445.0900000001</v>
      </c>
      <c r="K29" s="59">
        <f t="shared" si="4"/>
        <v>615505.01</v>
      </c>
      <c r="L29" s="59">
        <f t="shared" si="4"/>
        <v>686512.49</v>
      </c>
      <c r="M29" s="59">
        <f t="shared" si="4"/>
        <v>814743.4400000001</v>
      </c>
      <c r="N29" s="59">
        <f t="shared" si="4"/>
        <v>1218879.11</v>
      </c>
      <c r="O29" s="4">
        <f t="shared" si="1"/>
        <v>0</v>
      </c>
    </row>
    <row r="30" spans="1:15" s="5" customFormat="1" ht="9">
      <c r="A30" s="52" t="s">
        <v>45</v>
      </c>
      <c r="B30" s="59">
        <f>B29</f>
        <v>8738000</v>
      </c>
      <c r="C30" s="60">
        <f>C29+D29</f>
        <v>1228573.4300000002</v>
      </c>
      <c r="D30" s="60"/>
      <c r="E30" s="60">
        <f>E29+F29</f>
        <v>1466908.16</v>
      </c>
      <c r="F30" s="60"/>
      <c r="G30" s="60">
        <f>G29+H29</f>
        <v>1399954.53</v>
      </c>
      <c r="H30" s="60"/>
      <c r="I30" s="60">
        <f>I29+J29</f>
        <v>1306923.83</v>
      </c>
      <c r="J30" s="60"/>
      <c r="K30" s="60">
        <f>K29+L29</f>
        <v>1302017.5</v>
      </c>
      <c r="L30" s="60"/>
      <c r="M30" s="60">
        <f>M29+N29</f>
        <v>2033622.5500000003</v>
      </c>
      <c r="N30" s="60"/>
      <c r="O30" s="4">
        <f t="shared" si="1"/>
        <v>-4.656612873077393E-10</v>
      </c>
    </row>
    <row r="31" spans="3:15" s="7" customFormat="1" ht="11.25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</row>
    <row r="32" spans="3:15" s="7" customFormat="1" ht="11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</row>
    <row r="33" spans="1:15" ht="15.75">
      <c r="A33" s="3" t="s">
        <v>46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9"/>
    </row>
    <row r="34" spans="1:14" ht="12.75" customHeight="1">
      <c r="A34" s="41" t="s">
        <v>5</v>
      </c>
      <c r="B34" s="42" t="s">
        <v>6</v>
      </c>
      <c r="C34" s="42" t="s">
        <v>7</v>
      </c>
      <c r="D34" s="42"/>
      <c r="E34" s="42" t="s">
        <v>8</v>
      </c>
      <c r="F34" s="42"/>
      <c r="G34" s="42" t="s">
        <v>9</v>
      </c>
      <c r="H34" s="42"/>
      <c r="I34" s="42" t="s">
        <v>10</v>
      </c>
      <c r="J34" s="42"/>
      <c r="K34" s="42" t="s">
        <v>11</v>
      </c>
      <c r="L34" s="42"/>
      <c r="M34" s="42" t="s">
        <v>12</v>
      </c>
      <c r="N34" s="42"/>
    </row>
    <row r="35" spans="1:14" ht="18">
      <c r="A35" s="41"/>
      <c r="B35" s="42"/>
      <c r="C35" s="43" t="s">
        <v>13</v>
      </c>
      <c r="D35" s="43" t="s">
        <v>14</v>
      </c>
      <c r="E35" s="43" t="s">
        <v>15</v>
      </c>
      <c r="F35" s="43" t="s">
        <v>16</v>
      </c>
      <c r="G35" s="43" t="s">
        <v>17</v>
      </c>
      <c r="H35" s="43" t="s">
        <v>18</v>
      </c>
      <c r="I35" s="43" t="s">
        <v>19</v>
      </c>
      <c r="J35" s="43" t="s">
        <v>20</v>
      </c>
      <c r="K35" s="43" t="s">
        <v>21</v>
      </c>
      <c r="L35" s="43" t="s">
        <v>22</v>
      </c>
      <c r="M35" s="43" t="s">
        <v>23</v>
      </c>
      <c r="N35" s="43" t="s">
        <v>24</v>
      </c>
    </row>
    <row r="36" spans="1:15" s="5" customFormat="1" ht="9">
      <c r="A36" s="61" t="s">
        <v>25</v>
      </c>
      <c r="B36" s="62">
        <f aca="true" t="shared" si="5" ref="B36:N36">B37+B38+B39+B42+B43+B44+B45+B46</f>
        <v>43561234</v>
      </c>
      <c r="C36" s="62">
        <f t="shared" si="5"/>
        <v>3369502.67</v>
      </c>
      <c r="D36" s="62">
        <f t="shared" si="5"/>
        <v>3379135.18</v>
      </c>
      <c r="E36" s="62">
        <f t="shared" si="5"/>
        <v>4122856.8300000005</v>
      </c>
      <c r="F36" s="62">
        <f t="shared" si="5"/>
        <v>3292959.89</v>
      </c>
      <c r="G36" s="62">
        <f t="shared" si="5"/>
        <v>3712141.3400000003</v>
      </c>
      <c r="H36" s="62">
        <f t="shared" si="5"/>
        <v>3692190.38</v>
      </c>
      <c r="I36" s="62">
        <f t="shared" si="5"/>
        <v>3941914.5699999994</v>
      </c>
      <c r="J36" s="62">
        <f t="shared" si="5"/>
        <v>3236311.1900000004</v>
      </c>
      <c r="K36" s="62">
        <f t="shared" si="5"/>
        <v>3147191.85</v>
      </c>
      <c r="L36" s="62">
        <f t="shared" si="5"/>
        <v>3166206.0100000002</v>
      </c>
      <c r="M36" s="62">
        <f t="shared" si="5"/>
        <v>3442265.8200000003</v>
      </c>
      <c r="N36" s="63">
        <f t="shared" si="5"/>
        <v>5058558.27</v>
      </c>
      <c r="O36" s="4">
        <f aca="true" t="shared" si="6" ref="O36:O56">B36-C36-D36-E36-F36-G36-H36-I36-J36-K36-L36-M36-N36</f>
        <v>0</v>
      </c>
    </row>
    <row r="37" spans="1:15" s="5" customFormat="1" ht="9">
      <c r="A37" s="45" t="s">
        <v>26</v>
      </c>
      <c r="B37" s="40">
        <v>3524300</v>
      </c>
      <c r="C37" s="40">
        <v>175855.3</v>
      </c>
      <c r="D37" s="40">
        <v>143360.12</v>
      </c>
      <c r="E37" s="40">
        <v>942103.34</v>
      </c>
      <c r="F37" s="40">
        <v>231401.27</v>
      </c>
      <c r="G37" s="40">
        <v>380655.78</v>
      </c>
      <c r="H37" s="40">
        <v>230900.63</v>
      </c>
      <c r="I37" s="40">
        <v>236869.13</v>
      </c>
      <c r="J37" s="40">
        <v>232985.34</v>
      </c>
      <c r="K37" s="40">
        <v>198226.35</v>
      </c>
      <c r="L37" s="40">
        <v>206157.06</v>
      </c>
      <c r="M37" s="40">
        <v>222143.16</v>
      </c>
      <c r="N37" s="46">
        <v>323642.52</v>
      </c>
      <c r="O37" s="4">
        <f t="shared" si="6"/>
        <v>0</v>
      </c>
    </row>
    <row r="38" spans="1:15" s="5" customFormat="1" ht="9">
      <c r="A38" s="45" t="s">
        <v>27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6">
        <v>0</v>
      </c>
      <c r="O38" s="4">
        <f t="shared" si="6"/>
        <v>0</v>
      </c>
    </row>
    <row r="39" spans="1:15" s="5" customFormat="1" ht="9">
      <c r="A39" s="45" t="s">
        <v>28</v>
      </c>
      <c r="B39" s="55">
        <f aca="true" t="shared" si="7" ref="B39:N39">B40+B41</f>
        <v>847412</v>
      </c>
      <c r="C39" s="55">
        <f t="shared" si="7"/>
        <v>46800.82</v>
      </c>
      <c r="D39" s="55">
        <f t="shared" si="7"/>
        <v>48911.21</v>
      </c>
      <c r="E39" s="55">
        <f t="shared" si="7"/>
        <v>55099.83</v>
      </c>
      <c r="F39" s="55">
        <f t="shared" si="7"/>
        <v>52993.99</v>
      </c>
      <c r="G39" s="55">
        <f t="shared" si="7"/>
        <v>156071.56</v>
      </c>
      <c r="H39" s="55">
        <f t="shared" si="7"/>
        <v>62084.13</v>
      </c>
      <c r="I39" s="55">
        <f t="shared" si="7"/>
        <v>74129.12</v>
      </c>
      <c r="J39" s="55">
        <f t="shared" si="7"/>
        <v>68210.34</v>
      </c>
      <c r="K39" s="55">
        <f t="shared" si="7"/>
        <v>65872.65</v>
      </c>
      <c r="L39" s="55">
        <f t="shared" si="7"/>
        <v>65271.16</v>
      </c>
      <c r="M39" s="55">
        <f t="shared" si="7"/>
        <v>63090.52</v>
      </c>
      <c r="N39" s="56">
        <f t="shared" si="7"/>
        <v>88876.67</v>
      </c>
      <c r="O39" s="4">
        <f t="shared" si="6"/>
        <v>1.3096723705530167E-10</v>
      </c>
    </row>
    <row r="40" spans="1:15" s="5" customFormat="1" ht="9">
      <c r="A40" s="47" t="s">
        <v>29</v>
      </c>
      <c r="B40" s="40">
        <v>846912</v>
      </c>
      <c r="C40" s="40">
        <v>46800.82</v>
      </c>
      <c r="D40" s="40">
        <v>48911.21</v>
      </c>
      <c r="E40" s="40">
        <v>55099.83</v>
      </c>
      <c r="F40" s="40">
        <v>52993.99</v>
      </c>
      <c r="G40" s="40">
        <v>156071.56</v>
      </c>
      <c r="H40" s="40">
        <v>62084.13</v>
      </c>
      <c r="I40" s="40">
        <v>74129.12</v>
      </c>
      <c r="J40" s="40">
        <v>68210.34</v>
      </c>
      <c r="K40" s="40">
        <v>65872.65</v>
      </c>
      <c r="L40" s="40">
        <v>65271.16</v>
      </c>
      <c r="M40" s="40">
        <v>62840.52</v>
      </c>
      <c r="N40" s="46">
        <v>88626.67</v>
      </c>
      <c r="O40" s="4">
        <f t="shared" si="6"/>
        <v>1.3096723705530167E-10</v>
      </c>
    </row>
    <row r="41" spans="1:15" s="5" customFormat="1" ht="9">
      <c r="A41" s="47" t="s">
        <v>30</v>
      </c>
      <c r="B41" s="40">
        <v>500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250</v>
      </c>
      <c r="N41" s="46">
        <v>250</v>
      </c>
      <c r="O41" s="4">
        <f t="shared" si="6"/>
        <v>0</v>
      </c>
    </row>
    <row r="42" spans="1:15" s="5" customFormat="1" ht="9">
      <c r="A42" s="45" t="s">
        <v>31</v>
      </c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6">
        <v>0</v>
      </c>
      <c r="O42" s="4">
        <f t="shared" si="6"/>
        <v>0</v>
      </c>
    </row>
    <row r="43" spans="1:15" s="5" customFormat="1" ht="9">
      <c r="A43" s="45" t="s">
        <v>32</v>
      </c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6">
        <v>0</v>
      </c>
      <c r="O43" s="4">
        <f t="shared" si="6"/>
        <v>0</v>
      </c>
    </row>
    <row r="44" spans="1:15" s="5" customFormat="1" ht="9">
      <c r="A44" s="45" t="s">
        <v>33</v>
      </c>
      <c r="B44" s="40">
        <v>1384300</v>
      </c>
      <c r="C44" s="40">
        <v>107068.58</v>
      </c>
      <c r="D44" s="40">
        <v>108519.66</v>
      </c>
      <c r="E44" s="40">
        <v>121727.99</v>
      </c>
      <c r="F44" s="40">
        <v>115079.9</v>
      </c>
      <c r="G44" s="40">
        <v>118546.36</v>
      </c>
      <c r="H44" s="40">
        <v>110144.06</v>
      </c>
      <c r="I44" s="40">
        <v>112777.55</v>
      </c>
      <c r="J44" s="40">
        <v>112578.52</v>
      </c>
      <c r="K44" s="40">
        <v>107810.92</v>
      </c>
      <c r="L44" s="40">
        <v>113327.32</v>
      </c>
      <c r="M44" s="40">
        <v>127517.82</v>
      </c>
      <c r="N44" s="46">
        <v>129201.32</v>
      </c>
      <c r="O44" s="4">
        <f t="shared" si="6"/>
        <v>-1.1641532182693481E-10</v>
      </c>
    </row>
    <row r="45" spans="1:15" s="5" customFormat="1" ht="9">
      <c r="A45" s="45" t="s">
        <v>34</v>
      </c>
      <c r="B45" s="40">
        <v>37716122</v>
      </c>
      <c r="C45" s="40">
        <v>3037248.94</v>
      </c>
      <c r="D45" s="40">
        <v>3075888.41</v>
      </c>
      <c r="E45" s="40">
        <v>3001334.74</v>
      </c>
      <c r="F45" s="40">
        <v>2890223.32</v>
      </c>
      <c r="G45" s="40">
        <v>3043310.1</v>
      </c>
      <c r="H45" s="40">
        <v>3246403.65</v>
      </c>
      <c r="I45" s="40">
        <v>3511506.51</v>
      </c>
      <c r="J45" s="40">
        <v>2819517.77</v>
      </c>
      <c r="K45" s="40">
        <v>2770661.45</v>
      </c>
      <c r="L45" s="40">
        <v>2778729.25</v>
      </c>
      <c r="M45" s="40">
        <v>3027076.16</v>
      </c>
      <c r="N45" s="46">
        <v>4514221.7</v>
      </c>
      <c r="O45" s="4">
        <f t="shared" si="6"/>
        <v>0</v>
      </c>
    </row>
    <row r="46" spans="1:15" s="5" customFormat="1" ht="9">
      <c r="A46" s="45" t="s">
        <v>35</v>
      </c>
      <c r="B46" s="40">
        <v>89100</v>
      </c>
      <c r="C46" s="40">
        <v>2529.03</v>
      </c>
      <c r="D46" s="40">
        <v>2455.78</v>
      </c>
      <c r="E46" s="40">
        <v>2590.93</v>
      </c>
      <c r="F46" s="40">
        <v>3261.41</v>
      </c>
      <c r="G46" s="40">
        <v>13557.54</v>
      </c>
      <c r="H46" s="40">
        <v>42657.91</v>
      </c>
      <c r="I46" s="40">
        <v>6632.26</v>
      </c>
      <c r="J46" s="40">
        <v>3019.22</v>
      </c>
      <c r="K46" s="40">
        <v>4620.48</v>
      </c>
      <c r="L46" s="40">
        <v>2721.22</v>
      </c>
      <c r="M46" s="40">
        <v>2438.16</v>
      </c>
      <c r="N46" s="46">
        <v>2616.06</v>
      </c>
      <c r="O46" s="4">
        <f t="shared" si="6"/>
        <v>0</v>
      </c>
    </row>
    <row r="47" spans="1:15" s="5" customFormat="1" ht="9">
      <c r="A47" s="48" t="s">
        <v>36</v>
      </c>
      <c r="B47" s="57">
        <f aca="true" t="shared" si="8" ref="B47:N47">B48+B49+B50+B51+B52</f>
        <v>1710366</v>
      </c>
      <c r="C47" s="57">
        <f t="shared" si="8"/>
        <v>439872.12</v>
      </c>
      <c r="D47" s="57">
        <f t="shared" si="8"/>
        <v>88561.78</v>
      </c>
      <c r="E47" s="57">
        <f t="shared" si="8"/>
        <v>297101.86</v>
      </c>
      <c r="F47" s="57">
        <f t="shared" si="8"/>
        <v>65574.32</v>
      </c>
      <c r="G47" s="57">
        <f t="shared" si="8"/>
        <v>90136.32</v>
      </c>
      <c r="H47" s="57">
        <f t="shared" si="8"/>
        <v>582509.38</v>
      </c>
      <c r="I47" s="57">
        <f t="shared" si="8"/>
        <v>72362.48</v>
      </c>
      <c r="J47" s="57">
        <f t="shared" si="8"/>
        <v>16423.28</v>
      </c>
      <c r="K47" s="57">
        <f t="shared" si="8"/>
        <v>53749.42</v>
      </c>
      <c r="L47" s="57">
        <f t="shared" si="8"/>
        <v>1974.16</v>
      </c>
      <c r="M47" s="57">
        <f t="shared" si="8"/>
        <v>1047.46</v>
      </c>
      <c r="N47" s="58">
        <f t="shared" si="8"/>
        <v>1053.42</v>
      </c>
      <c r="O47" s="4">
        <f t="shared" si="6"/>
        <v>-1.3733369996771216E-10</v>
      </c>
    </row>
    <row r="48" spans="1:15" s="5" customFormat="1" ht="9">
      <c r="A48" s="45" t="s">
        <v>37</v>
      </c>
      <c r="B48" s="40">
        <v>500000</v>
      </c>
      <c r="C48" s="40">
        <v>333333.34</v>
      </c>
      <c r="D48" s="40">
        <v>83333.33</v>
      </c>
      <c r="E48" s="40">
        <v>80000</v>
      </c>
      <c r="F48" s="40">
        <v>370</v>
      </c>
      <c r="G48" s="40">
        <v>370</v>
      </c>
      <c r="H48" s="40">
        <v>370</v>
      </c>
      <c r="I48" s="40">
        <v>370</v>
      </c>
      <c r="J48" s="40">
        <v>370</v>
      </c>
      <c r="K48" s="40">
        <v>370</v>
      </c>
      <c r="L48" s="40">
        <v>370</v>
      </c>
      <c r="M48" s="40">
        <v>370</v>
      </c>
      <c r="N48" s="46">
        <v>373.33</v>
      </c>
      <c r="O48" s="4">
        <f t="shared" si="6"/>
        <v>-2.7341684472048655E-11</v>
      </c>
    </row>
    <row r="49" spans="1:15" s="5" customFormat="1" ht="9">
      <c r="A49" s="45" t="s">
        <v>38</v>
      </c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6">
        <v>0</v>
      </c>
      <c r="O49" s="4">
        <f t="shared" si="6"/>
        <v>0</v>
      </c>
    </row>
    <row r="50" spans="1:15" s="5" customFormat="1" ht="9">
      <c r="A50" s="45" t="s">
        <v>39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6">
        <v>0</v>
      </c>
      <c r="O50" s="4">
        <f t="shared" si="6"/>
        <v>0</v>
      </c>
    </row>
    <row r="51" spans="1:15" s="5" customFormat="1" ht="9">
      <c r="A51" s="45" t="s">
        <v>40</v>
      </c>
      <c r="B51" s="40">
        <v>1210366</v>
      </c>
      <c r="C51" s="40">
        <v>106538.78</v>
      </c>
      <c r="D51" s="40">
        <v>5228.45</v>
      </c>
      <c r="E51" s="40">
        <v>217101.86</v>
      </c>
      <c r="F51" s="40">
        <v>65204.32</v>
      </c>
      <c r="G51" s="40">
        <v>89766.32</v>
      </c>
      <c r="H51" s="40">
        <v>582139.38</v>
      </c>
      <c r="I51" s="40">
        <v>71992.48</v>
      </c>
      <c r="J51" s="40">
        <v>16053.28</v>
      </c>
      <c r="K51" s="40">
        <v>53379.42</v>
      </c>
      <c r="L51" s="40">
        <v>1604.16</v>
      </c>
      <c r="M51" s="40">
        <v>677.46</v>
      </c>
      <c r="N51" s="46">
        <v>680.09</v>
      </c>
      <c r="O51" s="4">
        <f t="shared" si="6"/>
        <v>2.0804691303055733E-11</v>
      </c>
    </row>
    <row r="52" spans="1:15" s="5" customFormat="1" ht="9">
      <c r="A52" s="45" t="s">
        <v>41</v>
      </c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6">
        <v>0</v>
      </c>
      <c r="O52" s="4">
        <f t="shared" si="6"/>
        <v>0</v>
      </c>
    </row>
    <row r="53" spans="1:15" s="5" customFormat="1" ht="9">
      <c r="A53" s="45" t="s">
        <v>42</v>
      </c>
      <c r="B53" s="40">
        <v>6039600</v>
      </c>
      <c r="C53" s="40">
        <v>390010.1</v>
      </c>
      <c r="D53" s="40">
        <v>587410.1</v>
      </c>
      <c r="E53" s="40">
        <v>558910.08</v>
      </c>
      <c r="F53" s="40">
        <v>524110.08</v>
      </c>
      <c r="G53" s="40">
        <v>544110.08</v>
      </c>
      <c r="H53" s="40">
        <v>497110.08</v>
      </c>
      <c r="I53" s="40">
        <v>444110.08</v>
      </c>
      <c r="J53" s="40">
        <v>444110.08</v>
      </c>
      <c r="K53" s="40">
        <v>414210.08</v>
      </c>
      <c r="L53" s="40">
        <v>454410.08</v>
      </c>
      <c r="M53" s="40">
        <v>485210.08</v>
      </c>
      <c r="N53" s="46">
        <v>695889.08</v>
      </c>
      <c r="O53" s="4">
        <f t="shared" si="6"/>
        <v>0</v>
      </c>
    </row>
    <row r="54" spans="1:15" s="6" customFormat="1" ht="9">
      <c r="A54" s="49" t="s">
        <v>43</v>
      </c>
      <c r="B54" s="50">
        <v>30000</v>
      </c>
      <c r="C54" s="50">
        <v>2501.63</v>
      </c>
      <c r="D54" s="50">
        <v>2501.67</v>
      </c>
      <c r="E54" s="50">
        <v>2501.67</v>
      </c>
      <c r="F54" s="50">
        <v>2501.67</v>
      </c>
      <c r="G54" s="50">
        <v>2501.67</v>
      </c>
      <c r="H54" s="50">
        <v>2501.67</v>
      </c>
      <c r="I54" s="50">
        <v>2501.67</v>
      </c>
      <c r="J54" s="50">
        <v>2501.67</v>
      </c>
      <c r="K54" s="50">
        <v>2501.67</v>
      </c>
      <c r="L54" s="50">
        <v>2501.67</v>
      </c>
      <c r="M54" s="50">
        <v>2501.67</v>
      </c>
      <c r="N54" s="51">
        <v>2481.67</v>
      </c>
      <c r="O54" s="4">
        <f t="shared" si="6"/>
        <v>0</v>
      </c>
    </row>
    <row r="55" spans="1:15" s="5" customFormat="1" ht="9">
      <c r="A55" s="52" t="s">
        <v>44</v>
      </c>
      <c r="B55" s="59">
        <f aca="true" t="shared" si="9" ref="B55:N55">B36+B47+B54-B53</f>
        <v>39262000</v>
      </c>
      <c r="C55" s="59">
        <f t="shared" si="9"/>
        <v>3421866.32</v>
      </c>
      <c r="D55" s="59">
        <f t="shared" si="9"/>
        <v>2882788.53</v>
      </c>
      <c r="E55" s="59">
        <f t="shared" si="9"/>
        <v>3863550.2800000003</v>
      </c>
      <c r="F55" s="59">
        <f t="shared" si="9"/>
        <v>2836925.8</v>
      </c>
      <c r="G55" s="59">
        <f t="shared" si="9"/>
        <v>3260669.25</v>
      </c>
      <c r="H55" s="59">
        <f t="shared" si="9"/>
        <v>3780091.3499999996</v>
      </c>
      <c r="I55" s="59">
        <f t="shared" si="9"/>
        <v>3572668.639999999</v>
      </c>
      <c r="J55" s="59">
        <f t="shared" si="9"/>
        <v>2811126.06</v>
      </c>
      <c r="K55" s="59">
        <f t="shared" si="9"/>
        <v>2789232.86</v>
      </c>
      <c r="L55" s="59">
        <f t="shared" si="9"/>
        <v>2716271.7600000002</v>
      </c>
      <c r="M55" s="59">
        <f t="shared" si="9"/>
        <v>2960604.87</v>
      </c>
      <c r="N55" s="59">
        <f t="shared" si="9"/>
        <v>4366204.279999999</v>
      </c>
      <c r="O55" s="4">
        <f t="shared" si="6"/>
        <v>0</v>
      </c>
    </row>
    <row r="56" spans="1:15" s="5" customFormat="1" ht="9">
      <c r="A56" s="52" t="s">
        <v>45</v>
      </c>
      <c r="B56" s="59">
        <f>B55</f>
        <v>39262000</v>
      </c>
      <c r="C56" s="60">
        <f>C55+D55</f>
        <v>6304654.85</v>
      </c>
      <c r="D56" s="60"/>
      <c r="E56" s="60">
        <f>E55+F55</f>
        <v>6700476.08</v>
      </c>
      <c r="F56" s="60"/>
      <c r="G56" s="60">
        <f>G55+H55</f>
        <v>7040760.6</v>
      </c>
      <c r="H56" s="60"/>
      <c r="I56" s="60">
        <f>I55+J55</f>
        <v>6383794.699999999</v>
      </c>
      <c r="J56" s="60"/>
      <c r="K56" s="60">
        <f>K55+L55</f>
        <v>5505504.62</v>
      </c>
      <c r="L56" s="60"/>
      <c r="M56" s="60">
        <f>M55+N55</f>
        <v>7326809.149999999</v>
      </c>
      <c r="N56" s="60"/>
      <c r="O56" s="4">
        <f t="shared" si="6"/>
        <v>0</v>
      </c>
    </row>
    <row r="57" spans="12:14" ht="12.75">
      <c r="L57" s="31" t="s">
        <v>47</v>
      </c>
      <c r="M57" s="31"/>
      <c r="N57" s="31"/>
    </row>
    <row r="58" spans="1:14" ht="12.75">
      <c r="A58" s="28" t="s">
        <v>0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1:14" ht="12.75">
      <c r="A59" s="29" t="s">
        <v>1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</row>
    <row r="60" spans="1:14" ht="12.75">
      <c r="A60" s="29" t="str">
        <f>A3</f>
        <v>PROGRAMAÇÃO FINANCEIRA DO EXERCÍCIO DE 2024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ht="12.75">
      <c r="A63" s="30" t="str">
        <f>A5</f>
        <v>ANEXO I - DEMONSTRATIVO DO DESDOBRAMENTO DA RECEITA EM METAS BIMESTRAIS DE ARRECADAÇÃO - EXERCÍCIO 2023 (LRF, ART.13)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="7" customFormat="1" ht="11.25"/>
    <row r="66" ht="15.75">
      <c r="A66" s="3" t="s">
        <v>48</v>
      </c>
    </row>
    <row r="67" spans="1:14" ht="12.75" customHeight="1">
      <c r="A67" s="41" t="s">
        <v>5</v>
      </c>
      <c r="B67" s="42" t="s">
        <v>6</v>
      </c>
      <c r="C67" s="42" t="s">
        <v>7</v>
      </c>
      <c r="D67" s="42"/>
      <c r="E67" s="42" t="s">
        <v>8</v>
      </c>
      <c r="F67" s="42"/>
      <c r="G67" s="42" t="s">
        <v>9</v>
      </c>
      <c r="H67" s="42"/>
      <c r="I67" s="42" t="s">
        <v>10</v>
      </c>
      <c r="J67" s="42"/>
      <c r="K67" s="42" t="s">
        <v>11</v>
      </c>
      <c r="L67" s="42"/>
      <c r="M67" s="42" t="s">
        <v>12</v>
      </c>
      <c r="N67" s="42"/>
    </row>
    <row r="68" spans="1:14" ht="18">
      <c r="A68" s="41"/>
      <c r="B68" s="42"/>
      <c r="C68" s="43" t="s">
        <v>13</v>
      </c>
      <c r="D68" s="43" t="s">
        <v>14</v>
      </c>
      <c r="E68" s="43" t="s">
        <v>15</v>
      </c>
      <c r="F68" s="43" t="s">
        <v>16</v>
      </c>
      <c r="G68" s="43" t="s">
        <v>17</v>
      </c>
      <c r="H68" s="43" t="s">
        <v>18</v>
      </c>
      <c r="I68" s="43" t="s">
        <v>19</v>
      </c>
      <c r="J68" s="43" t="s">
        <v>20</v>
      </c>
      <c r="K68" s="43" t="s">
        <v>21</v>
      </c>
      <c r="L68" s="43" t="s">
        <v>22</v>
      </c>
      <c r="M68" s="43" t="s">
        <v>23</v>
      </c>
      <c r="N68" s="43" t="s">
        <v>24</v>
      </c>
    </row>
    <row r="69" spans="1:15" s="5" customFormat="1" ht="9">
      <c r="A69" s="61" t="s">
        <v>25</v>
      </c>
      <c r="B69" s="62">
        <f>B70+B71+B72+B75+B76+B77+B78+B79</f>
        <v>48851234</v>
      </c>
      <c r="C69" s="62">
        <f aca="true" t="shared" si="10" ref="B69:N69">C70+C71+C72+C75+C76+C77+C78+C79</f>
        <v>3687836.04</v>
      </c>
      <c r="D69" s="62">
        <f t="shared" si="10"/>
        <v>3719009.14</v>
      </c>
      <c r="E69" s="62">
        <f t="shared" si="10"/>
        <v>4593731.180000001</v>
      </c>
      <c r="F69" s="62">
        <f t="shared" si="10"/>
        <v>3753600.86</v>
      </c>
      <c r="G69" s="62">
        <f t="shared" si="10"/>
        <v>4224990.04</v>
      </c>
      <c r="H69" s="62">
        <f t="shared" si="10"/>
        <v>4051428.7199999997</v>
      </c>
      <c r="I69" s="62">
        <f t="shared" si="10"/>
        <v>4371310.449999999</v>
      </c>
      <c r="J69" s="62">
        <f t="shared" si="10"/>
        <v>3587368.22</v>
      </c>
      <c r="K69" s="62">
        <f t="shared" si="10"/>
        <v>3502469.0300000003</v>
      </c>
      <c r="L69" s="62">
        <f t="shared" si="10"/>
        <v>3593916.0999999996</v>
      </c>
      <c r="M69" s="62">
        <f t="shared" si="10"/>
        <v>3999538.86</v>
      </c>
      <c r="N69" s="63">
        <f t="shared" si="10"/>
        <v>5766035.359999999</v>
      </c>
      <c r="O69" s="4">
        <f aca="true" t="shared" si="11" ref="O69:O89">B69-C69-D69-E69-F69-G69-H69-I69-J69-K69-L69-M69-N69</f>
        <v>0</v>
      </c>
    </row>
    <row r="70" spans="1:15" s="5" customFormat="1" ht="9">
      <c r="A70" s="45" t="s">
        <v>26</v>
      </c>
      <c r="B70" s="40">
        <f>B11+B37</f>
        <v>3524300</v>
      </c>
      <c r="C70" s="40">
        <f>C11+C37</f>
        <v>175855.3</v>
      </c>
      <c r="D70" s="40">
        <f>D11+D37</f>
        <v>143360.12</v>
      </c>
      <c r="E70" s="40">
        <f>E11+E37</f>
        <v>942103.34</v>
      </c>
      <c r="F70" s="40">
        <f>F11+F37</f>
        <v>231401.27</v>
      </c>
      <c r="G70" s="40">
        <f>G11+G37</f>
        <v>380655.78</v>
      </c>
      <c r="H70" s="40">
        <f>H11+H37</f>
        <v>230900.63</v>
      </c>
      <c r="I70" s="40">
        <f>I11+I37</f>
        <v>236869.13</v>
      </c>
      <c r="J70" s="40">
        <f>J11+J37</f>
        <v>232985.34</v>
      </c>
      <c r="K70" s="40">
        <f>K11+K37</f>
        <v>198226.35</v>
      </c>
      <c r="L70" s="40">
        <f>L11+L37</f>
        <v>206157.06</v>
      </c>
      <c r="M70" s="40">
        <f>M11+M37</f>
        <v>222143.16</v>
      </c>
      <c r="N70" s="46">
        <f>N11+N37</f>
        <v>323642.52</v>
      </c>
      <c r="O70" s="4">
        <f t="shared" si="11"/>
        <v>0</v>
      </c>
    </row>
    <row r="71" spans="1:15" s="5" customFormat="1" ht="9">
      <c r="A71" s="45" t="s">
        <v>27</v>
      </c>
      <c r="B71" s="40">
        <f>B12+B38</f>
        <v>890000</v>
      </c>
      <c r="C71" s="40">
        <f>C12+C38</f>
        <v>75058.51</v>
      </c>
      <c r="D71" s="40">
        <f>D12+D38</f>
        <v>69516.09</v>
      </c>
      <c r="E71" s="40">
        <f>E12+E38</f>
        <v>66470.78</v>
      </c>
      <c r="F71" s="40">
        <f>F12+F38</f>
        <v>66870.71</v>
      </c>
      <c r="G71" s="40">
        <f>G12+G38</f>
        <v>65773.15</v>
      </c>
      <c r="H71" s="40">
        <f>H12+H38</f>
        <v>65312.18</v>
      </c>
      <c r="I71" s="40">
        <f>I12+I38</f>
        <v>69969.08</v>
      </c>
      <c r="J71" s="40">
        <f>J12+J38</f>
        <v>69367.65</v>
      </c>
      <c r="K71" s="40">
        <f>K12+K38</f>
        <v>68625.33</v>
      </c>
      <c r="L71" s="40">
        <f>L12+L38</f>
        <v>68465.92</v>
      </c>
      <c r="M71" s="40">
        <f>M12+M38</f>
        <v>67645.23</v>
      </c>
      <c r="N71" s="46">
        <f>N12+N38</f>
        <v>136925.37</v>
      </c>
      <c r="O71" s="4">
        <f t="shared" si="11"/>
        <v>0</v>
      </c>
    </row>
    <row r="72" spans="1:15" s="5" customFormat="1" ht="9">
      <c r="A72" s="45" t="s">
        <v>28</v>
      </c>
      <c r="B72" s="55">
        <f aca="true" t="shared" si="12" ref="B72:N72">B73+B74</f>
        <v>4947412</v>
      </c>
      <c r="C72" s="55">
        <f t="shared" si="12"/>
        <v>268044.33</v>
      </c>
      <c r="D72" s="55">
        <f t="shared" si="12"/>
        <v>307050.76</v>
      </c>
      <c r="E72" s="55">
        <f t="shared" si="12"/>
        <v>435752.64</v>
      </c>
      <c r="F72" s="55">
        <f t="shared" si="12"/>
        <v>423013.49</v>
      </c>
      <c r="G72" s="55">
        <f t="shared" si="12"/>
        <v>579396.35</v>
      </c>
      <c r="H72" s="55">
        <f t="shared" si="12"/>
        <v>332259.53</v>
      </c>
      <c r="I72" s="55">
        <f t="shared" si="12"/>
        <v>409805.16</v>
      </c>
      <c r="J72" s="55">
        <f t="shared" si="12"/>
        <v>326148.95999999996</v>
      </c>
      <c r="K72" s="55">
        <f t="shared" si="12"/>
        <v>331285.58999999997</v>
      </c>
      <c r="L72" s="55">
        <f t="shared" si="12"/>
        <v>403276.42000000004</v>
      </c>
      <c r="M72" s="55">
        <f t="shared" si="12"/>
        <v>531479.42</v>
      </c>
      <c r="N72" s="56">
        <f t="shared" si="12"/>
        <v>599899.35</v>
      </c>
      <c r="O72" s="4">
        <f t="shared" si="11"/>
        <v>0</v>
      </c>
    </row>
    <row r="73" spans="1:15" s="5" customFormat="1" ht="9">
      <c r="A73" s="47" t="s">
        <v>29</v>
      </c>
      <c r="B73" s="40">
        <f aca="true" t="shared" si="13" ref="B73:B79">B14+B40</f>
        <v>4946912</v>
      </c>
      <c r="C73" s="40">
        <f aca="true" t="shared" si="14" ref="C73:C79">C14+C40</f>
        <v>268044.33</v>
      </c>
      <c r="D73" s="40">
        <f aca="true" t="shared" si="15" ref="D73:D79">D14+D40</f>
        <v>307050.76</v>
      </c>
      <c r="E73" s="40">
        <f aca="true" t="shared" si="16" ref="E73:E79">E14+E40</f>
        <v>435752.64</v>
      </c>
      <c r="F73" s="40">
        <f aca="true" t="shared" si="17" ref="F73:F79">F14+F40</f>
        <v>423013.49</v>
      </c>
      <c r="G73" s="40">
        <f aca="true" t="shared" si="18" ref="G73:G79">G14+G40</f>
        <v>579396.35</v>
      </c>
      <c r="H73" s="40">
        <f aca="true" t="shared" si="19" ref="H73:H79">H14+H40</f>
        <v>332259.53</v>
      </c>
      <c r="I73" s="40">
        <f aca="true" t="shared" si="20" ref="I73:I79">I14+I40</f>
        <v>409805.16</v>
      </c>
      <c r="J73" s="40">
        <f aca="true" t="shared" si="21" ref="J73:J79">J14+J40</f>
        <v>326148.95999999996</v>
      </c>
      <c r="K73" s="40">
        <f aca="true" t="shared" si="22" ref="K73:K79">K14+K40</f>
        <v>331285.58999999997</v>
      </c>
      <c r="L73" s="40">
        <f aca="true" t="shared" si="23" ref="L73:L79">L14+L40</f>
        <v>403276.42000000004</v>
      </c>
      <c r="M73" s="40">
        <f aca="true" t="shared" si="24" ref="M73:M79">M14+M40</f>
        <v>531229.42</v>
      </c>
      <c r="N73" s="46">
        <f aca="true" t="shared" si="25" ref="N73:N79">N14+N40</f>
        <v>599649.35</v>
      </c>
      <c r="O73" s="4">
        <f t="shared" si="11"/>
        <v>0</v>
      </c>
    </row>
    <row r="74" spans="1:15" s="5" customFormat="1" ht="9">
      <c r="A74" s="47" t="s">
        <v>30</v>
      </c>
      <c r="B74" s="40">
        <f t="shared" si="13"/>
        <v>500</v>
      </c>
      <c r="C74" s="40">
        <f t="shared" si="14"/>
        <v>0</v>
      </c>
      <c r="D74" s="40">
        <f t="shared" si="15"/>
        <v>0</v>
      </c>
      <c r="E74" s="40">
        <f t="shared" si="16"/>
        <v>0</v>
      </c>
      <c r="F74" s="40">
        <f t="shared" si="17"/>
        <v>0</v>
      </c>
      <c r="G74" s="40">
        <f t="shared" si="18"/>
        <v>0</v>
      </c>
      <c r="H74" s="40">
        <f t="shared" si="19"/>
        <v>0</v>
      </c>
      <c r="I74" s="40">
        <f t="shared" si="20"/>
        <v>0</v>
      </c>
      <c r="J74" s="40">
        <f t="shared" si="21"/>
        <v>0</v>
      </c>
      <c r="K74" s="40">
        <f t="shared" si="22"/>
        <v>0</v>
      </c>
      <c r="L74" s="40">
        <f t="shared" si="23"/>
        <v>0</v>
      </c>
      <c r="M74" s="40">
        <f t="shared" si="24"/>
        <v>250</v>
      </c>
      <c r="N74" s="46">
        <f t="shared" si="25"/>
        <v>250</v>
      </c>
      <c r="O74" s="4">
        <f t="shared" si="11"/>
        <v>0</v>
      </c>
    </row>
    <row r="75" spans="1:15" s="5" customFormat="1" ht="9">
      <c r="A75" s="45" t="s">
        <v>31</v>
      </c>
      <c r="B75" s="40">
        <f t="shared" si="13"/>
        <v>0</v>
      </c>
      <c r="C75" s="40">
        <f t="shared" si="14"/>
        <v>0</v>
      </c>
      <c r="D75" s="40">
        <f t="shared" si="15"/>
        <v>0</v>
      </c>
      <c r="E75" s="40">
        <f t="shared" si="16"/>
        <v>0</v>
      </c>
      <c r="F75" s="40">
        <f t="shared" si="17"/>
        <v>0</v>
      </c>
      <c r="G75" s="40">
        <f t="shared" si="18"/>
        <v>0</v>
      </c>
      <c r="H75" s="40">
        <f t="shared" si="19"/>
        <v>0</v>
      </c>
      <c r="I75" s="40">
        <f t="shared" si="20"/>
        <v>0</v>
      </c>
      <c r="J75" s="40">
        <f t="shared" si="21"/>
        <v>0</v>
      </c>
      <c r="K75" s="40">
        <f t="shared" si="22"/>
        <v>0</v>
      </c>
      <c r="L75" s="40">
        <f t="shared" si="23"/>
        <v>0</v>
      </c>
      <c r="M75" s="40">
        <f t="shared" si="24"/>
        <v>0</v>
      </c>
      <c r="N75" s="46">
        <f t="shared" si="25"/>
        <v>0</v>
      </c>
      <c r="O75" s="4">
        <f t="shared" si="11"/>
        <v>0</v>
      </c>
    </row>
    <row r="76" spans="1:15" s="5" customFormat="1" ht="9">
      <c r="A76" s="45" t="s">
        <v>32</v>
      </c>
      <c r="B76" s="40">
        <f t="shared" si="13"/>
        <v>0</v>
      </c>
      <c r="C76" s="40">
        <f t="shared" si="14"/>
        <v>0</v>
      </c>
      <c r="D76" s="40">
        <f t="shared" si="15"/>
        <v>0</v>
      </c>
      <c r="E76" s="40">
        <f t="shared" si="16"/>
        <v>0</v>
      </c>
      <c r="F76" s="40">
        <f t="shared" si="17"/>
        <v>0</v>
      </c>
      <c r="G76" s="40">
        <f t="shared" si="18"/>
        <v>0</v>
      </c>
      <c r="H76" s="40">
        <f t="shared" si="19"/>
        <v>0</v>
      </c>
      <c r="I76" s="40">
        <f t="shared" si="20"/>
        <v>0</v>
      </c>
      <c r="J76" s="40">
        <f t="shared" si="21"/>
        <v>0</v>
      </c>
      <c r="K76" s="40">
        <f t="shared" si="22"/>
        <v>0</v>
      </c>
      <c r="L76" s="40">
        <f t="shared" si="23"/>
        <v>0</v>
      </c>
      <c r="M76" s="40">
        <f t="shared" si="24"/>
        <v>0</v>
      </c>
      <c r="N76" s="46">
        <f t="shared" si="25"/>
        <v>0</v>
      </c>
      <c r="O76" s="4">
        <f t="shared" si="11"/>
        <v>0</v>
      </c>
    </row>
    <row r="77" spans="1:15" s="5" customFormat="1" ht="9">
      <c r="A77" s="45" t="s">
        <v>33</v>
      </c>
      <c r="B77" s="40">
        <f t="shared" si="13"/>
        <v>1384300</v>
      </c>
      <c r="C77" s="40">
        <f t="shared" si="14"/>
        <v>107068.58</v>
      </c>
      <c r="D77" s="40">
        <f t="shared" si="15"/>
        <v>108519.66</v>
      </c>
      <c r="E77" s="40">
        <f t="shared" si="16"/>
        <v>121727.99</v>
      </c>
      <c r="F77" s="40">
        <f t="shared" si="17"/>
        <v>115079.9</v>
      </c>
      <c r="G77" s="40">
        <f t="shared" si="18"/>
        <v>118546.36</v>
      </c>
      <c r="H77" s="40">
        <f t="shared" si="19"/>
        <v>110144.06</v>
      </c>
      <c r="I77" s="40">
        <f t="shared" si="20"/>
        <v>112777.55</v>
      </c>
      <c r="J77" s="40">
        <f t="shared" si="21"/>
        <v>112578.52</v>
      </c>
      <c r="K77" s="40">
        <f t="shared" si="22"/>
        <v>107810.92</v>
      </c>
      <c r="L77" s="40">
        <f t="shared" si="23"/>
        <v>113327.32</v>
      </c>
      <c r="M77" s="40">
        <f t="shared" si="24"/>
        <v>127517.82</v>
      </c>
      <c r="N77" s="46">
        <f t="shared" si="25"/>
        <v>129201.32</v>
      </c>
      <c r="O77" s="4">
        <f t="shared" si="11"/>
        <v>-1.1641532182693481E-10</v>
      </c>
    </row>
    <row r="78" spans="1:15" s="5" customFormat="1" ht="9">
      <c r="A78" s="45" t="s">
        <v>34</v>
      </c>
      <c r="B78" s="40">
        <f t="shared" si="13"/>
        <v>37716122</v>
      </c>
      <c r="C78" s="40">
        <f t="shared" si="14"/>
        <v>3037248.94</v>
      </c>
      <c r="D78" s="40">
        <f t="shared" si="15"/>
        <v>3075888.41</v>
      </c>
      <c r="E78" s="40">
        <f t="shared" si="16"/>
        <v>3001334.74</v>
      </c>
      <c r="F78" s="40">
        <f t="shared" si="17"/>
        <v>2890223.32</v>
      </c>
      <c r="G78" s="40">
        <f t="shared" si="18"/>
        <v>3043310.1</v>
      </c>
      <c r="H78" s="40">
        <f t="shared" si="19"/>
        <v>3246403.65</v>
      </c>
      <c r="I78" s="40">
        <f t="shared" si="20"/>
        <v>3511506.51</v>
      </c>
      <c r="J78" s="40">
        <f t="shared" si="21"/>
        <v>2819517.77</v>
      </c>
      <c r="K78" s="40">
        <f t="shared" si="22"/>
        <v>2770661.45</v>
      </c>
      <c r="L78" s="40">
        <f t="shared" si="23"/>
        <v>2778729.25</v>
      </c>
      <c r="M78" s="40">
        <f t="shared" si="24"/>
        <v>3027076.16</v>
      </c>
      <c r="N78" s="46">
        <f t="shared" si="25"/>
        <v>4514221.7</v>
      </c>
      <c r="O78" s="4">
        <f t="shared" si="11"/>
        <v>0</v>
      </c>
    </row>
    <row r="79" spans="1:15" s="5" customFormat="1" ht="9">
      <c r="A79" s="45" t="s">
        <v>35</v>
      </c>
      <c r="B79" s="40">
        <f t="shared" si="13"/>
        <v>389100</v>
      </c>
      <c r="C79" s="40">
        <f t="shared" si="14"/>
        <v>24560.379999999997</v>
      </c>
      <c r="D79" s="40">
        <f t="shared" si="15"/>
        <v>14674.1</v>
      </c>
      <c r="E79" s="40">
        <f t="shared" si="16"/>
        <v>26341.69</v>
      </c>
      <c r="F79" s="40">
        <f t="shared" si="17"/>
        <v>27012.17</v>
      </c>
      <c r="G79" s="40">
        <f t="shared" si="18"/>
        <v>37308.3</v>
      </c>
      <c r="H79" s="40">
        <f t="shared" si="19"/>
        <v>66408.67</v>
      </c>
      <c r="I79" s="40">
        <f t="shared" si="20"/>
        <v>30383.019999999997</v>
      </c>
      <c r="J79" s="40">
        <f t="shared" si="21"/>
        <v>26769.98</v>
      </c>
      <c r="K79" s="40">
        <f t="shared" si="22"/>
        <v>25859.39</v>
      </c>
      <c r="L79" s="40">
        <f t="shared" si="23"/>
        <v>23960.13</v>
      </c>
      <c r="M79" s="40">
        <f t="shared" si="24"/>
        <v>23677.07</v>
      </c>
      <c r="N79" s="46">
        <f t="shared" si="25"/>
        <v>62145.1</v>
      </c>
      <c r="O79" s="4">
        <f t="shared" si="11"/>
        <v>5.820766091346741E-11</v>
      </c>
    </row>
    <row r="80" spans="1:15" s="5" customFormat="1" ht="9">
      <c r="A80" s="48" t="s">
        <v>36</v>
      </c>
      <c r="B80" s="57">
        <f aca="true" t="shared" si="26" ref="B80:N80">B81+B82+B83+B84+B85</f>
        <v>1710366</v>
      </c>
      <c r="C80" s="57">
        <f t="shared" si="26"/>
        <v>439872.12</v>
      </c>
      <c r="D80" s="57">
        <f t="shared" si="26"/>
        <v>88561.78</v>
      </c>
      <c r="E80" s="57">
        <f t="shared" si="26"/>
        <v>297101.86</v>
      </c>
      <c r="F80" s="57">
        <f t="shared" si="26"/>
        <v>65574.32</v>
      </c>
      <c r="G80" s="57">
        <f t="shared" si="26"/>
        <v>90136.32</v>
      </c>
      <c r="H80" s="57">
        <f t="shared" si="26"/>
        <v>582509.38</v>
      </c>
      <c r="I80" s="57">
        <f t="shared" si="26"/>
        <v>72362.48</v>
      </c>
      <c r="J80" s="57">
        <f t="shared" si="26"/>
        <v>16423.28</v>
      </c>
      <c r="K80" s="57">
        <f t="shared" si="26"/>
        <v>53749.42</v>
      </c>
      <c r="L80" s="57">
        <f t="shared" si="26"/>
        <v>1974.16</v>
      </c>
      <c r="M80" s="57">
        <f t="shared" si="26"/>
        <v>1047.46</v>
      </c>
      <c r="N80" s="58">
        <f t="shared" si="26"/>
        <v>1053.42</v>
      </c>
      <c r="O80" s="4">
        <f t="shared" si="11"/>
        <v>-1.3733369996771216E-10</v>
      </c>
    </row>
    <row r="81" spans="1:15" s="5" customFormat="1" ht="9">
      <c r="A81" s="45" t="s">
        <v>37</v>
      </c>
      <c r="B81" s="40">
        <f>B22+B48</f>
        <v>500000</v>
      </c>
      <c r="C81" s="40">
        <f>C22+C48</f>
        <v>333333.34</v>
      </c>
      <c r="D81" s="40">
        <f>D22+D48</f>
        <v>83333.33</v>
      </c>
      <c r="E81" s="40">
        <f>E22+E48</f>
        <v>80000</v>
      </c>
      <c r="F81" s="40">
        <f>F22+F48</f>
        <v>370</v>
      </c>
      <c r="G81" s="40">
        <f>G22+G48</f>
        <v>370</v>
      </c>
      <c r="H81" s="40">
        <f>H22+H48</f>
        <v>370</v>
      </c>
      <c r="I81" s="40">
        <f>I22+I48</f>
        <v>370</v>
      </c>
      <c r="J81" s="40">
        <f>J22+J48</f>
        <v>370</v>
      </c>
      <c r="K81" s="40">
        <f>K22+K48</f>
        <v>370</v>
      </c>
      <c r="L81" s="40">
        <f>L22+L48</f>
        <v>370</v>
      </c>
      <c r="M81" s="40">
        <f>M22+M48</f>
        <v>370</v>
      </c>
      <c r="N81" s="46">
        <f>N22+N48</f>
        <v>373.33</v>
      </c>
      <c r="O81" s="4">
        <f t="shared" si="11"/>
        <v>-2.7341684472048655E-11</v>
      </c>
    </row>
    <row r="82" spans="1:15" s="5" customFormat="1" ht="9">
      <c r="A82" s="45" t="s">
        <v>38</v>
      </c>
      <c r="B82" s="40">
        <f>B23+B49</f>
        <v>0</v>
      </c>
      <c r="C82" s="40">
        <f>C23+C49</f>
        <v>0</v>
      </c>
      <c r="D82" s="40">
        <f>D23+D49</f>
        <v>0</v>
      </c>
      <c r="E82" s="40">
        <f>E23+E49</f>
        <v>0</v>
      </c>
      <c r="F82" s="40">
        <f>F23+F49</f>
        <v>0</v>
      </c>
      <c r="G82" s="40">
        <f>G23+G49</f>
        <v>0</v>
      </c>
      <c r="H82" s="40">
        <f>H23+H49</f>
        <v>0</v>
      </c>
      <c r="I82" s="40">
        <f>I23+I49</f>
        <v>0</v>
      </c>
      <c r="J82" s="40">
        <f>J23+J49</f>
        <v>0</v>
      </c>
      <c r="K82" s="40">
        <f>K23+K49</f>
        <v>0</v>
      </c>
      <c r="L82" s="40">
        <f>L23+L49</f>
        <v>0</v>
      </c>
      <c r="M82" s="40">
        <f>M23+M49</f>
        <v>0</v>
      </c>
      <c r="N82" s="46">
        <f>N23+N49</f>
        <v>0</v>
      </c>
      <c r="O82" s="4">
        <f t="shared" si="11"/>
        <v>0</v>
      </c>
    </row>
    <row r="83" spans="1:15" s="5" customFormat="1" ht="9">
      <c r="A83" s="45" t="s">
        <v>39</v>
      </c>
      <c r="B83" s="40">
        <f>B24+B50</f>
        <v>0</v>
      </c>
      <c r="C83" s="40">
        <f>C24+C50</f>
        <v>0</v>
      </c>
      <c r="D83" s="40">
        <f>D24+D50</f>
        <v>0</v>
      </c>
      <c r="E83" s="40">
        <f>E24+E50</f>
        <v>0</v>
      </c>
      <c r="F83" s="40">
        <f>F24+F50</f>
        <v>0</v>
      </c>
      <c r="G83" s="40">
        <f>G24+G50</f>
        <v>0</v>
      </c>
      <c r="H83" s="40">
        <f>H24+H50</f>
        <v>0</v>
      </c>
      <c r="I83" s="40">
        <f>I24+I50</f>
        <v>0</v>
      </c>
      <c r="J83" s="40">
        <f>J24+J50</f>
        <v>0</v>
      </c>
      <c r="K83" s="40">
        <f>K24+K50</f>
        <v>0</v>
      </c>
      <c r="L83" s="40">
        <f>L24+L50</f>
        <v>0</v>
      </c>
      <c r="M83" s="40">
        <f>M24+M50</f>
        <v>0</v>
      </c>
      <c r="N83" s="46">
        <f>N24+N50</f>
        <v>0</v>
      </c>
      <c r="O83" s="4">
        <f t="shared" si="11"/>
        <v>0</v>
      </c>
    </row>
    <row r="84" spans="1:15" s="5" customFormat="1" ht="9">
      <c r="A84" s="45" t="s">
        <v>40</v>
      </c>
      <c r="B84" s="40">
        <f>B25+B51</f>
        <v>1210366</v>
      </c>
      <c r="C84" s="40">
        <f>C25+C51</f>
        <v>106538.78</v>
      </c>
      <c r="D84" s="40">
        <f>D25+D51</f>
        <v>5228.45</v>
      </c>
      <c r="E84" s="40">
        <f>E25+E51</f>
        <v>217101.86</v>
      </c>
      <c r="F84" s="40">
        <f>F25+F51</f>
        <v>65204.32</v>
      </c>
      <c r="G84" s="40">
        <f>G25+G51</f>
        <v>89766.32</v>
      </c>
      <c r="H84" s="40">
        <f>H25+H51</f>
        <v>582139.38</v>
      </c>
      <c r="I84" s="40">
        <f>I25+I51</f>
        <v>71992.48</v>
      </c>
      <c r="J84" s="40">
        <f>J25+J51</f>
        <v>16053.28</v>
      </c>
      <c r="K84" s="40">
        <f>K25+K51</f>
        <v>53379.42</v>
      </c>
      <c r="L84" s="40">
        <f>L25+L51</f>
        <v>1604.16</v>
      </c>
      <c r="M84" s="40">
        <f>M25+M51</f>
        <v>677.46</v>
      </c>
      <c r="N84" s="46">
        <f>N25+N51</f>
        <v>680.09</v>
      </c>
      <c r="O84" s="4">
        <f t="shared" si="11"/>
        <v>2.0804691303055733E-11</v>
      </c>
    </row>
    <row r="85" spans="1:15" s="5" customFormat="1" ht="9">
      <c r="A85" s="45" t="s">
        <v>41</v>
      </c>
      <c r="B85" s="40">
        <f aca="true" t="shared" si="27" ref="B85:N85">B52</f>
        <v>0</v>
      </c>
      <c r="C85" s="40">
        <f t="shared" si="27"/>
        <v>0</v>
      </c>
      <c r="D85" s="40">
        <f t="shared" si="27"/>
        <v>0</v>
      </c>
      <c r="E85" s="40">
        <f t="shared" si="27"/>
        <v>0</v>
      </c>
      <c r="F85" s="40">
        <f t="shared" si="27"/>
        <v>0</v>
      </c>
      <c r="G85" s="40">
        <f t="shared" si="27"/>
        <v>0</v>
      </c>
      <c r="H85" s="40">
        <f t="shared" si="27"/>
        <v>0</v>
      </c>
      <c r="I85" s="40">
        <f t="shared" si="27"/>
        <v>0</v>
      </c>
      <c r="J85" s="40">
        <f t="shared" si="27"/>
        <v>0</v>
      </c>
      <c r="K85" s="40">
        <f t="shared" si="27"/>
        <v>0</v>
      </c>
      <c r="L85" s="40">
        <f t="shared" si="27"/>
        <v>0</v>
      </c>
      <c r="M85" s="40">
        <f t="shared" si="27"/>
        <v>0</v>
      </c>
      <c r="N85" s="46">
        <f t="shared" si="27"/>
        <v>0</v>
      </c>
      <c r="O85" s="4">
        <f t="shared" si="11"/>
        <v>0</v>
      </c>
    </row>
    <row r="86" spans="1:15" s="5" customFormat="1" ht="9">
      <c r="A86" s="45" t="s">
        <v>42</v>
      </c>
      <c r="B86" s="40">
        <f>B27+B53</f>
        <v>6039600</v>
      </c>
      <c r="C86" s="40">
        <f>C27+C53</f>
        <v>390010.1</v>
      </c>
      <c r="D86" s="40">
        <f>D27+D53</f>
        <v>587410.1</v>
      </c>
      <c r="E86" s="40">
        <f>E27+E53</f>
        <v>558910.08</v>
      </c>
      <c r="F86" s="40">
        <f>F27+F53</f>
        <v>524110.08</v>
      </c>
      <c r="G86" s="40">
        <f>G27+G53</f>
        <v>544110.08</v>
      </c>
      <c r="H86" s="40">
        <f>H27+H53</f>
        <v>497110.08</v>
      </c>
      <c r="I86" s="40">
        <f>I27+I53</f>
        <v>444110.08</v>
      </c>
      <c r="J86" s="40">
        <f>J27+J53</f>
        <v>444110.08</v>
      </c>
      <c r="K86" s="40">
        <f>K27+K53</f>
        <v>414210.08</v>
      </c>
      <c r="L86" s="40">
        <f>L27+L53</f>
        <v>454410.08</v>
      </c>
      <c r="M86" s="40">
        <f>M27+M53</f>
        <v>485210.08</v>
      </c>
      <c r="N86" s="46">
        <f>N27+N53</f>
        <v>695889.08</v>
      </c>
      <c r="O86" s="4">
        <f t="shared" si="11"/>
        <v>0</v>
      </c>
    </row>
    <row r="87" spans="1:15" s="6" customFormat="1" ht="9">
      <c r="A87" s="49" t="s">
        <v>43</v>
      </c>
      <c r="B87" s="64">
        <f>B28+B54</f>
        <v>3478000</v>
      </c>
      <c r="C87" s="64">
        <f>C28+C54</f>
        <v>296717.8</v>
      </c>
      <c r="D87" s="64">
        <f>D28+D54</f>
        <v>278651.6</v>
      </c>
      <c r="E87" s="64">
        <f>E28+E54</f>
        <v>269351.77999999997</v>
      </c>
      <c r="F87" s="64">
        <f>F28+F54</f>
        <v>271044.39999999997</v>
      </c>
      <c r="G87" s="64">
        <f>G28+G54</f>
        <v>267192</v>
      </c>
      <c r="H87" s="64">
        <f>H28+H54</f>
        <v>265678.82999999996</v>
      </c>
      <c r="I87" s="64">
        <f>I28+I54</f>
        <v>266584.52999999997</v>
      </c>
      <c r="J87" s="64">
        <f>J28+J54</f>
        <v>264889.73</v>
      </c>
      <c r="K87" s="64">
        <f>K28+K54</f>
        <v>262729.5</v>
      </c>
      <c r="L87" s="64">
        <f>L28+L54</f>
        <v>261304.07</v>
      </c>
      <c r="M87" s="64">
        <f>M28+M54</f>
        <v>259972.07</v>
      </c>
      <c r="N87" s="65">
        <f>N28+N54</f>
        <v>513883.69</v>
      </c>
      <c r="O87" s="4">
        <f t="shared" si="11"/>
        <v>0</v>
      </c>
    </row>
    <row r="88" spans="1:15" s="5" customFormat="1" ht="9">
      <c r="A88" s="52" t="s">
        <v>44</v>
      </c>
      <c r="B88" s="59">
        <f aca="true" t="shared" si="28" ref="B88:N88">B69+B80+B87-B86</f>
        <v>48000000</v>
      </c>
      <c r="C88" s="59">
        <f t="shared" si="28"/>
        <v>4034415.86</v>
      </c>
      <c r="D88" s="59">
        <f t="shared" si="28"/>
        <v>3498812.42</v>
      </c>
      <c r="E88" s="59">
        <f t="shared" si="28"/>
        <v>4601274.740000001</v>
      </c>
      <c r="F88" s="59">
        <f t="shared" si="28"/>
        <v>3566109.4999999995</v>
      </c>
      <c r="G88" s="59">
        <f t="shared" si="28"/>
        <v>4038208.2800000003</v>
      </c>
      <c r="H88" s="59">
        <f t="shared" si="28"/>
        <v>4402506.85</v>
      </c>
      <c r="I88" s="59">
        <f t="shared" si="28"/>
        <v>4266147.38</v>
      </c>
      <c r="J88" s="59">
        <f t="shared" si="28"/>
        <v>3424571.15</v>
      </c>
      <c r="K88" s="59">
        <f t="shared" si="28"/>
        <v>3404737.87</v>
      </c>
      <c r="L88" s="59">
        <f t="shared" si="28"/>
        <v>3402784.2499999995</v>
      </c>
      <c r="M88" s="59">
        <f>M69+M80+M87-M86</f>
        <v>3775348.3099999996</v>
      </c>
      <c r="N88" s="59">
        <f t="shared" si="28"/>
        <v>5585083.39</v>
      </c>
      <c r="O88" s="4">
        <f t="shared" si="11"/>
        <v>0</v>
      </c>
    </row>
    <row r="89" spans="1:15" s="5" customFormat="1" ht="9">
      <c r="A89" s="52" t="s">
        <v>45</v>
      </c>
      <c r="B89" s="59">
        <f>B88</f>
        <v>48000000</v>
      </c>
      <c r="C89" s="60">
        <f>C88+D88</f>
        <v>7533228.279999999</v>
      </c>
      <c r="D89" s="60"/>
      <c r="E89" s="60">
        <f>E88+F88</f>
        <v>8167384.24</v>
      </c>
      <c r="F89" s="60"/>
      <c r="G89" s="60">
        <f>G88+H88</f>
        <v>8440715.129999999</v>
      </c>
      <c r="H89" s="60"/>
      <c r="I89" s="60">
        <f>I88+J88</f>
        <v>7690718.529999999</v>
      </c>
      <c r="J89" s="60"/>
      <c r="K89" s="60">
        <f>K88+L88</f>
        <v>6807522.119999999</v>
      </c>
      <c r="L89" s="60"/>
      <c r="M89" s="60">
        <f>M88+N88</f>
        <v>9360431.7</v>
      </c>
      <c r="N89" s="60"/>
      <c r="O89" s="4">
        <f t="shared" si="11"/>
        <v>0</v>
      </c>
    </row>
    <row r="107" spans="12:14" ht="12.75">
      <c r="L107" s="12"/>
      <c r="M107" s="12"/>
      <c r="N107" s="12"/>
    </row>
    <row r="108" spans="12:14" ht="12.75">
      <c r="L108" s="31" t="s">
        <v>49</v>
      </c>
      <c r="M108" s="31"/>
      <c r="N108" s="31"/>
    </row>
  </sheetData>
  <sheetProtection selectLockedCells="1" selectUnlockedCells="1"/>
  <mergeCells count="52">
    <mergeCell ref="L108:N108"/>
    <mergeCell ref="I67:J67"/>
    <mergeCell ref="K67:L67"/>
    <mergeCell ref="M67:N67"/>
    <mergeCell ref="C89:D89"/>
    <mergeCell ref="E89:F89"/>
    <mergeCell ref="G89:H89"/>
    <mergeCell ref="I89:J89"/>
    <mergeCell ref="K89:L89"/>
    <mergeCell ref="M89:N89"/>
    <mergeCell ref="L57:N57"/>
    <mergeCell ref="A58:N58"/>
    <mergeCell ref="A59:N59"/>
    <mergeCell ref="A60:N60"/>
    <mergeCell ref="A63:N63"/>
    <mergeCell ref="A67:A68"/>
    <mergeCell ref="B67:B68"/>
    <mergeCell ref="C67:D67"/>
    <mergeCell ref="E67:F67"/>
    <mergeCell ref="G67:H67"/>
    <mergeCell ref="K34:L34"/>
    <mergeCell ref="M34:N34"/>
    <mergeCell ref="C56:D56"/>
    <mergeCell ref="E56:F56"/>
    <mergeCell ref="G56:H56"/>
    <mergeCell ref="I56:J56"/>
    <mergeCell ref="K56:L56"/>
    <mergeCell ref="M56:N56"/>
    <mergeCell ref="A34:A35"/>
    <mergeCell ref="B34:B35"/>
    <mergeCell ref="C34:D34"/>
    <mergeCell ref="E34:F34"/>
    <mergeCell ref="G34:H34"/>
    <mergeCell ref="I34:J34"/>
    <mergeCell ref="K8:L8"/>
    <mergeCell ref="M8:N8"/>
    <mergeCell ref="C30:D30"/>
    <mergeCell ref="E30:F30"/>
    <mergeCell ref="G30:H30"/>
    <mergeCell ref="I30:J30"/>
    <mergeCell ref="K30:L30"/>
    <mergeCell ref="M30:N30"/>
    <mergeCell ref="A1:N1"/>
    <mergeCell ref="A2:N2"/>
    <mergeCell ref="A3:N3"/>
    <mergeCell ref="A5:N5"/>
    <mergeCell ref="A8:A9"/>
    <mergeCell ref="B8:B9"/>
    <mergeCell ref="C8:D8"/>
    <mergeCell ref="E8:F8"/>
    <mergeCell ref="G8:H8"/>
    <mergeCell ref="I8:J8"/>
  </mergeCells>
  <printOptions horizontalCentered="1"/>
  <pageMargins left="0.19652777777777777" right="0.19652777777777777" top="0.39375" bottom="0.39375" header="0.5118055555555555" footer="0.511805555555555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="140" zoomScaleNormal="140" zoomScalePageLayoutView="0" workbookViewId="0" topLeftCell="A1">
      <pane xSplit="1" topLeftCell="B1" activePane="topRight" state="frozen"/>
      <selection pane="topLeft" activeCell="A1" sqref="A1"/>
      <selection pane="topRight" activeCell="A1" sqref="A1:N1"/>
    </sheetView>
  </sheetViews>
  <sheetFormatPr defaultColWidth="9.140625" defaultRowHeight="12.75"/>
  <cols>
    <col min="1" max="1" width="16.00390625" style="13" customWidth="1"/>
    <col min="2" max="2" width="9.8515625" style="13" customWidth="1"/>
    <col min="3" max="14" width="9.421875" style="13" customWidth="1"/>
    <col min="15" max="15" width="12.57421875" style="13" customWidth="1"/>
    <col min="16" max="16384" width="9.140625" style="13" customWidth="1"/>
  </cols>
  <sheetData>
    <row r="1" spans="1:14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2.7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2.75">
      <c r="A3" s="29" t="str">
        <f>'ANEXO I '!A3:N3</f>
        <v>PROGRAMAÇÃO FINANCEIRA DO EXERCÍCIO DE 2024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8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1.25">
      <c r="A5" s="32" t="s">
        <v>100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8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ht="15.75">
      <c r="A7" s="3" t="s">
        <v>4</v>
      </c>
    </row>
    <row r="8" spans="1:14" ht="8.25">
      <c r="A8" s="67" t="s">
        <v>50</v>
      </c>
      <c r="B8" s="68" t="s">
        <v>51</v>
      </c>
      <c r="C8" s="69" t="s">
        <v>13</v>
      </c>
      <c r="D8" s="69" t="s">
        <v>14</v>
      </c>
      <c r="E8" s="69" t="s">
        <v>15</v>
      </c>
      <c r="F8" s="69" t="s">
        <v>16</v>
      </c>
      <c r="G8" s="69" t="s">
        <v>17</v>
      </c>
      <c r="H8" s="69" t="s">
        <v>18</v>
      </c>
      <c r="I8" s="69" t="s">
        <v>19</v>
      </c>
      <c r="J8" s="69" t="s">
        <v>20</v>
      </c>
      <c r="K8" s="69" t="s">
        <v>21</v>
      </c>
      <c r="L8" s="69" t="s">
        <v>22</v>
      </c>
      <c r="M8" s="69" t="s">
        <v>23</v>
      </c>
      <c r="N8" s="70" t="s">
        <v>24</v>
      </c>
    </row>
    <row r="9" spans="1:15" ht="8.25">
      <c r="A9" s="71" t="s">
        <v>52</v>
      </c>
      <c r="B9" s="82">
        <f aca="true" t="shared" si="0" ref="B9:N9">B10</f>
        <v>8738000</v>
      </c>
      <c r="C9" s="82">
        <f t="shared" si="0"/>
        <v>612549.54</v>
      </c>
      <c r="D9" s="82">
        <f t="shared" si="0"/>
        <v>616023.89</v>
      </c>
      <c r="E9" s="82">
        <f t="shared" si="0"/>
        <v>737724.46</v>
      </c>
      <c r="F9" s="82">
        <f t="shared" si="0"/>
        <v>729183.7</v>
      </c>
      <c r="G9" s="82">
        <f t="shared" si="0"/>
        <v>777539.03</v>
      </c>
      <c r="H9" s="82">
        <f t="shared" si="0"/>
        <v>622415.5</v>
      </c>
      <c r="I9" s="82">
        <f t="shared" si="0"/>
        <v>693478.74</v>
      </c>
      <c r="J9" s="82">
        <f t="shared" si="0"/>
        <v>613445.0900000001</v>
      </c>
      <c r="K9" s="82">
        <f t="shared" si="0"/>
        <v>615505.01</v>
      </c>
      <c r="L9" s="82">
        <f t="shared" si="0"/>
        <v>686512.49</v>
      </c>
      <c r="M9" s="82">
        <f t="shared" si="0"/>
        <v>814743.4400000001</v>
      </c>
      <c r="N9" s="83">
        <f t="shared" si="0"/>
        <v>1218879.11</v>
      </c>
      <c r="O9" s="16">
        <f>B9-C9-D9-E9-F9-G9-H9-I9-J9-K9-L9-M9-N9</f>
        <v>0</v>
      </c>
    </row>
    <row r="10" spans="1:15" ht="8.25">
      <c r="A10" s="72" t="s">
        <v>53</v>
      </c>
      <c r="B10" s="84">
        <f>'ANEXO I '!B29</f>
        <v>8738000</v>
      </c>
      <c r="C10" s="84">
        <f>'ANEXO I '!C29</f>
        <v>612549.54</v>
      </c>
      <c r="D10" s="84">
        <f>'ANEXO I '!D29</f>
        <v>616023.89</v>
      </c>
      <c r="E10" s="84">
        <f>'ANEXO I '!E29</f>
        <v>737724.46</v>
      </c>
      <c r="F10" s="84">
        <f>'ANEXO I '!F29</f>
        <v>729183.7</v>
      </c>
      <c r="G10" s="84">
        <f>'ANEXO I '!G29</f>
        <v>777539.03</v>
      </c>
      <c r="H10" s="84">
        <f>'ANEXO I '!H29</f>
        <v>622415.5</v>
      </c>
      <c r="I10" s="84">
        <f>'ANEXO I '!I29</f>
        <v>693478.74</v>
      </c>
      <c r="J10" s="84">
        <f>'ANEXO I '!J29</f>
        <v>613445.0900000001</v>
      </c>
      <c r="K10" s="84">
        <f>'ANEXO I '!K29</f>
        <v>615505.01</v>
      </c>
      <c r="L10" s="84">
        <f>'ANEXO I '!L29</f>
        <v>686512.49</v>
      </c>
      <c r="M10" s="84">
        <f>'ANEXO I '!M29</f>
        <v>814743.4400000001</v>
      </c>
      <c r="N10" s="85">
        <f>'ANEXO I '!N29</f>
        <v>1218879.11</v>
      </c>
      <c r="O10" s="16">
        <f>B10-C10-D10-E10-F10-G10-H10-I10-J10-K10-L10-M10-N10</f>
        <v>0</v>
      </c>
    </row>
    <row r="11" spans="1:15" ht="8.25">
      <c r="A11" s="72" t="s">
        <v>54</v>
      </c>
      <c r="B11" s="73">
        <v>32100000</v>
      </c>
      <c r="C11" s="84">
        <f aca="true" t="shared" si="1" ref="C11:N11">B11+C9-C12</f>
        <v>32303799.54</v>
      </c>
      <c r="D11" s="84">
        <f t="shared" si="1"/>
        <v>32511073.43</v>
      </c>
      <c r="E11" s="84">
        <f t="shared" si="1"/>
        <v>32840047.89</v>
      </c>
      <c r="F11" s="84">
        <f t="shared" si="1"/>
        <v>33160481.590000004</v>
      </c>
      <c r="G11" s="84">
        <f t="shared" si="1"/>
        <v>33529270.620000005</v>
      </c>
      <c r="H11" s="84">
        <f t="shared" si="1"/>
        <v>33742936.120000005</v>
      </c>
      <c r="I11" s="84">
        <f t="shared" si="1"/>
        <v>34027664.86000001</v>
      </c>
      <c r="J11" s="84">
        <f t="shared" si="1"/>
        <v>34232359.95000001</v>
      </c>
      <c r="K11" s="84">
        <f t="shared" si="1"/>
        <v>34439114.96000001</v>
      </c>
      <c r="L11" s="84">
        <f t="shared" si="1"/>
        <v>34716877.45000001</v>
      </c>
      <c r="M11" s="84">
        <f t="shared" si="1"/>
        <v>35122870.89000001</v>
      </c>
      <c r="N11" s="85">
        <f t="shared" si="1"/>
        <v>35581000.00000001</v>
      </c>
      <c r="O11" s="16"/>
    </row>
    <row r="12" spans="1:15" s="17" customFormat="1" ht="8.25">
      <c r="A12" s="71" t="s">
        <v>55</v>
      </c>
      <c r="B12" s="86">
        <f aca="true" t="shared" si="2" ref="B12:N12">B13+B14+B15+B16+B17+B21+B22+B20</f>
        <v>8738000</v>
      </c>
      <c r="C12" s="87">
        <f t="shared" si="2"/>
        <v>408750</v>
      </c>
      <c r="D12" s="87">
        <f t="shared" si="2"/>
        <v>408750</v>
      </c>
      <c r="E12" s="87">
        <f t="shared" si="2"/>
        <v>408750</v>
      </c>
      <c r="F12" s="87">
        <f t="shared" si="2"/>
        <v>408750</v>
      </c>
      <c r="G12" s="87">
        <f t="shared" si="2"/>
        <v>408750</v>
      </c>
      <c r="H12" s="87">
        <f t="shared" si="2"/>
        <v>408750</v>
      </c>
      <c r="I12" s="87">
        <f t="shared" si="2"/>
        <v>408750</v>
      </c>
      <c r="J12" s="87">
        <f t="shared" si="2"/>
        <v>408750</v>
      </c>
      <c r="K12" s="87">
        <f t="shared" si="2"/>
        <v>408750</v>
      </c>
      <c r="L12" s="87">
        <f t="shared" si="2"/>
        <v>408750</v>
      </c>
      <c r="M12" s="87">
        <f t="shared" si="2"/>
        <v>408750</v>
      </c>
      <c r="N12" s="88">
        <f t="shared" si="2"/>
        <v>760750</v>
      </c>
      <c r="O12" s="16">
        <f aca="true" t="shared" si="3" ref="O12:O22">B12-C12-D12-E12-F12-G12-H12-I12-J12-K12-L12-M12-N12</f>
        <v>3481000</v>
      </c>
    </row>
    <row r="13" spans="1:15" ht="8.25">
      <c r="A13" s="74" t="s">
        <v>56</v>
      </c>
      <c r="B13" s="73">
        <v>4600000</v>
      </c>
      <c r="C13" s="75">
        <v>354000</v>
      </c>
      <c r="D13" s="75">
        <v>354000</v>
      </c>
      <c r="E13" s="75">
        <v>354000</v>
      </c>
      <c r="F13" s="75">
        <v>354000</v>
      </c>
      <c r="G13" s="75">
        <v>354000</v>
      </c>
      <c r="H13" s="75">
        <v>354000</v>
      </c>
      <c r="I13" s="75">
        <v>354000</v>
      </c>
      <c r="J13" s="75">
        <v>354000</v>
      </c>
      <c r="K13" s="75">
        <v>354000</v>
      </c>
      <c r="L13" s="75">
        <v>354000</v>
      </c>
      <c r="M13" s="75">
        <v>354000</v>
      </c>
      <c r="N13" s="76">
        <v>706000</v>
      </c>
      <c r="O13" s="16">
        <f t="shared" si="3"/>
        <v>0</v>
      </c>
    </row>
    <row r="14" spans="1:15" ht="8.25">
      <c r="A14" s="74" t="s">
        <v>57</v>
      </c>
      <c r="B14" s="73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6">
        <v>0</v>
      </c>
      <c r="O14" s="16">
        <f t="shared" si="3"/>
        <v>0</v>
      </c>
    </row>
    <row r="15" spans="1:15" ht="8.25">
      <c r="A15" s="72" t="s">
        <v>58</v>
      </c>
      <c r="B15" s="73">
        <v>657000</v>
      </c>
      <c r="C15" s="75">
        <v>54750</v>
      </c>
      <c r="D15" s="75">
        <v>54750</v>
      </c>
      <c r="E15" s="75">
        <v>54750</v>
      </c>
      <c r="F15" s="75">
        <v>54750</v>
      </c>
      <c r="G15" s="75">
        <v>54750</v>
      </c>
      <c r="H15" s="75">
        <v>54750</v>
      </c>
      <c r="I15" s="75">
        <v>54750</v>
      </c>
      <c r="J15" s="75">
        <v>54750</v>
      </c>
      <c r="K15" s="75">
        <v>54750</v>
      </c>
      <c r="L15" s="75">
        <v>54750</v>
      </c>
      <c r="M15" s="75">
        <v>54750</v>
      </c>
      <c r="N15" s="76">
        <v>54750</v>
      </c>
      <c r="O15" s="16">
        <f t="shared" si="3"/>
        <v>0</v>
      </c>
    </row>
    <row r="16" spans="1:15" ht="8.25">
      <c r="A16" s="72" t="s">
        <v>59</v>
      </c>
      <c r="B16" s="73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6">
        <v>0</v>
      </c>
      <c r="O16" s="16">
        <f t="shared" si="3"/>
        <v>0</v>
      </c>
    </row>
    <row r="17" spans="1:15" ht="8.25">
      <c r="A17" s="72" t="s">
        <v>60</v>
      </c>
      <c r="B17" s="89">
        <f aca="true" t="shared" si="4" ref="B17:N17">B18+B19</f>
        <v>0</v>
      </c>
      <c r="C17" s="84">
        <f t="shared" si="4"/>
        <v>0</v>
      </c>
      <c r="D17" s="84">
        <f t="shared" si="4"/>
        <v>0</v>
      </c>
      <c r="E17" s="84">
        <f t="shared" si="4"/>
        <v>0</v>
      </c>
      <c r="F17" s="84">
        <f t="shared" si="4"/>
        <v>0</v>
      </c>
      <c r="G17" s="84">
        <f t="shared" si="4"/>
        <v>0</v>
      </c>
      <c r="H17" s="84">
        <f t="shared" si="4"/>
        <v>0</v>
      </c>
      <c r="I17" s="84">
        <f t="shared" si="4"/>
        <v>0</v>
      </c>
      <c r="J17" s="84">
        <f t="shared" si="4"/>
        <v>0</v>
      </c>
      <c r="K17" s="84">
        <f t="shared" si="4"/>
        <v>0</v>
      </c>
      <c r="L17" s="84">
        <f t="shared" si="4"/>
        <v>0</v>
      </c>
      <c r="M17" s="84">
        <f t="shared" si="4"/>
        <v>0</v>
      </c>
      <c r="N17" s="85">
        <f t="shared" si="4"/>
        <v>0</v>
      </c>
      <c r="O17" s="16">
        <f t="shared" si="3"/>
        <v>0</v>
      </c>
    </row>
    <row r="18" spans="1:15" ht="8.25">
      <c r="A18" s="77" t="s">
        <v>61</v>
      </c>
      <c r="B18" s="73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6">
        <v>0</v>
      </c>
      <c r="O18" s="16">
        <f t="shared" si="3"/>
        <v>0</v>
      </c>
    </row>
    <row r="19" spans="1:15" ht="8.25">
      <c r="A19" s="77" t="s">
        <v>62</v>
      </c>
      <c r="B19" s="73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6">
        <v>0</v>
      </c>
      <c r="O19" s="16">
        <f t="shared" si="3"/>
        <v>0</v>
      </c>
    </row>
    <row r="20" spans="1:15" s="18" customFormat="1" ht="8.25">
      <c r="A20" s="78" t="s">
        <v>63</v>
      </c>
      <c r="B20" s="73"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6">
        <v>0</v>
      </c>
      <c r="O20" s="16">
        <f t="shared" si="3"/>
        <v>0</v>
      </c>
    </row>
    <row r="21" spans="1:15" s="18" customFormat="1" ht="8.25">
      <c r="A21" s="78" t="s">
        <v>64</v>
      </c>
      <c r="B21" s="73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6">
        <v>0</v>
      </c>
      <c r="O21" s="16">
        <f t="shared" si="3"/>
        <v>0</v>
      </c>
    </row>
    <row r="22" spans="1:15" ht="8.25">
      <c r="A22" s="79" t="s">
        <v>65</v>
      </c>
      <c r="B22" s="80">
        <v>3481000</v>
      </c>
      <c r="C22" s="80">
        <v>0</v>
      </c>
      <c r="D22" s="80">
        <v>0</v>
      </c>
      <c r="E22" s="80">
        <v>0</v>
      </c>
      <c r="F22" s="80">
        <v>0</v>
      </c>
      <c r="G22" s="80"/>
      <c r="H22" s="80"/>
      <c r="I22" s="80"/>
      <c r="J22" s="80"/>
      <c r="K22" s="80"/>
      <c r="L22" s="80">
        <v>0</v>
      </c>
      <c r="M22" s="80">
        <v>0</v>
      </c>
      <c r="N22" s="81">
        <v>0</v>
      </c>
      <c r="O22" s="16">
        <f t="shared" si="3"/>
        <v>3481000</v>
      </c>
    </row>
    <row r="23" spans="2:14" ht="8.2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ht="15.75">
      <c r="A24" s="3" t="s">
        <v>66</v>
      </c>
    </row>
    <row r="25" spans="1:14" ht="9" customHeight="1">
      <c r="A25" s="67" t="s">
        <v>50</v>
      </c>
      <c r="B25" s="68" t="s">
        <v>51</v>
      </c>
      <c r="C25" s="69" t="s">
        <v>13</v>
      </c>
      <c r="D25" s="69" t="s">
        <v>14</v>
      </c>
      <c r="E25" s="69" t="s">
        <v>15</v>
      </c>
      <c r="F25" s="69" t="s">
        <v>16</v>
      </c>
      <c r="G25" s="69" t="s">
        <v>17</v>
      </c>
      <c r="H25" s="69" t="s">
        <v>18</v>
      </c>
      <c r="I25" s="69" t="s">
        <v>19</v>
      </c>
      <c r="J25" s="69" t="s">
        <v>20</v>
      </c>
      <c r="K25" s="69" t="s">
        <v>21</v>
      </c>
      <c r="L25" s="69" t="s">
        <v>22</v>
      </c>
      <c r="M25" s="69" t="s">
        <v>23</v>
      </c>
      <c r="N25" s="70" t="s">
        <v>24</v>
      </c>
    </row>
    <row r="26" spans="1:15" ht="9" customHeight="1">
      <c r="A26" s="71" t="s">
        <v>52</v>
      </c>
      <c r="B26" s="82">
        <f aca="true" t="shared" si="5" ref="B26:N26">B27</f>
        <v>39262000</v>
      </c>
      <c r="C26" s="82">
        <f t="shared" si="5"/>
        <v>3421866.32</v>
      </c>
      <c r="D26" s="82">
        <f t="shared" si="5"/>
        <v>2882788.53</v>
      </c>
      <c r="E26" s="82">
        <f t="shared" si="5"/>
        <v>3863550.2800000003</v>
      </c>
      <c r="F26" s="82">
        <f t="shared" si="5"/>
        <v>2836925.8</v>
      </c>
      <c r="G26" s="82">
        <f t="shared" si="5"/>
        <v>3260669.25</v>
      </c>
      <c r="H26" s="82">
        <f t="shared" si="5"/>
        <v>3780091.3499999996</v>
      </c>
      <c r="I26" s="82">
        <f t="shared" si="5"/>
        <v>3572668.639999999</v>
      </c>
      <c r="J26" s="82">
        <f t="shared" si="5"/>
        <v>2811126.06</v>
      </c>
      <c r="K26" s="82">
        <f t="shared" si="5"/>
        <v>2789232.86</v>
      </c>
      <c r="L26" s="82">
        <f t="shared" si="5"/>
        <v>2716271.7600000002</v>
      </c>
      <c r="M26" s="82">
        <f t="shared" si="5"/>
        <v>2960604.87</v>
      </c>
      <c r="N26" s="83">
        <f t="shared" si="5"/>
        <v>4366204.279999999</v>
      </c>
      <c r="O26" s="16">
        <f>B26-C26-D26-E26-F26-G26-H26-I26-J26-K26-L26-M26-N26</f>
        <v>0</v>
      </c>
    </row>
    <row r="27" spans="1:15" ht="9" customHeight="1">
      <c r="A27" s="72" t="s">
        <v>53</v>
      </c>
      <c r="B27" s="84">
        <f>'ANEXO I '!B55</f>
        <v>39262000</v>
      </c>
      <c r="C27" s="84">
        <f>'ANEXO I '!C55</f>
        <v>3421866.32</v>
      </c>
      <c r="D27" s="84">
        <f>'ANEXO I '!D55</f>
        <v>2882788.53</v>
      </c>
      <c r="E27" s="84">
        <f>'ANEXO I '!E55</f>
        <v>3863550.2800000003</v>
      </c>
      <c r="F27" s="84">
        <f>'ANEXO I '!F55</f>
        <v>2836925.8</v>
      </c>
      <c r="G27" s="84">
        <f>'ANEXO I '!G55</f>
        <v>3260669.25</v>
      </c>
      <c r="H27" s="84">
        <f>'ANEXO I '!H55</f>
        <v>3780091.3499999996</v>
      </c>
      <c r="I27" s="84">
        <f>'ANEXO I '!I55</f>
        <v>3572668.639999999</v>
      </c>
      <c r="J27" s="84">
        <f>'ANEXO I '!J55</f>
        <v>2811126.06</v>
      </c>
      <c r="K27" s="84">
        <f>'ANEXO I '!K55</f>
        <v>2789232.86</v>
      </c>
      <c r="L27" s="84">
        <f>'ANEXO I '!L55</f>
        <v>2716271.7600000002</v>
      </c>
      <c r="M27" s="84">
        <f>'ANEXO I '!M55</f>
        <v>2960604.87</v>
      </c>
      <c r="N27" s="85">
        <f>'ANEXO I '!N55</f>
        <v>4366204.279999999</v>
      </c>
      <c r="O27" s="16">
        <f>B27-C27-D27-E27-F27-G27-H27-I27-J27-K27-L27-M27-N27</f>
        <v>0</v>
      </c>
    </row>
    <row r="28" spans="1:15" ht="9" customHeight="1">
      <c r="A28" s="72" t="s">
        <v>54</v>
      </c>
      <c r="B28" s="73">
        <v>7500000</v>
      </c>
      <c r="C28" s="84">
        <f aca="true" t="shared" si="6" ref="C28:N28">B28+C26-C29</f>
        <v>7777316.32</v>
      </c>
      <c r="D28" s="84">
        <f t="shared" si="6"/>
        <v>7515554.85</v>
      </c>
      <c r="E28" s="84">
        <f t="shared" si="6"/>
        <v>8232555.129999999</v>
      </c>
      <c r="F28" s="84">
        <f t="shared" si="6"/>
        <v>7922930.93</v>
      </c>
      <c r="G28" s="84">
        <f t="shared" si="6"/>
        <v>8037050.18</v>
      </c>
      <c r="H28" s="84">
        <f t="shared" si="6"/>
        <v>8670544.5</v>
      </c>
      <c r="I28" s="84">
        <f t="shared" si="6"/>
        <v>9104663.139999999</v>
      </c>
      <c r="J28" s="84">
        <f t="shared" si="6"/>
        <v>8783239.2</v>
      </c>
      <c r="K28" s="84">
        <f t="shared" si="6"/>
        <v>8441922.059999999</v>
      </c>
      <c r="L28" s="84">
        <f t="shared" si="6"/>
        <v>8027643.819999998</v>
      </c>
      <c r="M28" s="84">
        <f t="shared" si="6"/>
        <v>7852698.689999998</v>
      </c>
      <c r="N28" s="85">
        <f t="shared" si="6"/>
        <v>7699999.999999997</v>
      </c>
      <c r="O28" s="16"/>
    </row>
    <row r="29" spans="1:15" s="17" customFormat="1" ht="9" customHeight="1">
      <c r="A29" s="71" t="s">
        <v>55</v>
      </c>
      <c r="B29" s="87">
        <f aca="true" t="shared" si="7" ref="B29:N29">B30+B31+B32+B33+B34+B38+B39+B37</f>
        <v>39262000</v>
      </c>
      <c r="C29" s="87">
        <f t="shared" si="7"/>
        <v>3144550</v>
      </c>
      <c r="D29" s="87">
        <f t="shared" si="7"/>
        <v>3144550</v>
      </c>
      <c r="E29" s="87">
        <f t="shared" si="7"/>
        <v>3146550</v>
      </c>
      <c r="F29" s="87">
        <f t="shared" si="7"/>
        <v>3146550</v>
      </c>
      <c r="G29" s="87">
        <f t="shared" si="7"/>
        <v>3146550</v>
      </c>
      <c r="H29" s="87">
        <f t="shared" si="7"/>
        <v>3146597.03</v>
      </c>
      <c r="I29" s="87">
        <f t="shared" si="7"/>
        <v>3138550</v>
      </c>
      <c r="J29" s="87">
        <f t="shared" si="7"/>
        <v>3132550</v>
      </c>
      <c r="K29" s="87">
        <f t="shared" si="7"/>
        <v>3130550</v>
      </c>
      <c r="L29" s="87">
        <f t="shared" si="7"/>
        <v>3130550</v>
      </c>
      <c r="M29" s="87">
        <f t="shared" si="7"/>
        <v>3135550</v>
      </c>
      <c r="N29" s="88">
        <f t="shared" si="7"/>
        <v>4518902.97</v>
      </c>
      <c r="O29" s="16">
        <f aca="true" t="shared" si="8" ref="O29:O39">B29-C29-D29-E29-F29-G29-H29-I29-J29-K29-L29-M29-N29</f>
        <v>199999.99999999907</v>
      </c>
    </row>
    <row r="30" spans="1:15" ht="9" customHeight="1">
      <c r="A30" s="74" t="s">
        <v>56</v>
      </c>
      <c r="B30" s="75">
        <v>14655093.81</v>
      </c>
      <c r="C30" s="75">
        <v>1128000</v>
      </c>
      <c r="D30" s="75">
        <v>1128000</v>
      </c>
      <c r="E30" s="75">
        <v>1128000</v>
      </c>
      <c r="F30" s="75">
        <v>1128000</v>
      </c>
      <c r="G30" s="75">
        <v>1128000</v>
      </c>
      <c r="H30" s="75">
        <v>1128000</v>
      </c>
      <c r="I30" s="75">
        <v>1128000</v>
      </c>
      <c r="J30" s="75">
        <v>1128000</v>
      </c>
      <c r="K30" s="75">
        <v>1128000</v>
      </c>
      <c r="L30" s="75">
        <v>1128000</v>
      </c>
      <c r="M30" s="75">
        <v>1128000</v>
      </c>
      <c r="N30" s="76">
        <v>2247093.81</v>
      </c>
      <c r="O30" s="16">
        <f t="shared" si="8"/>
        <v>0</v>
      </c>
    </row>
    <row r="31" spans="1:15" ht="9" customHeight="1">
      <c r="A31" s="74" t="s">
        <v>57</v>
      </c>
      <c r="B31" s="75">
        <v>400000</v>
      </c>
      <c r="C31" s="75">
        <v>33300</v>
      </c>
      <c r="D31" s="75">
        <v>33300</v>
      </c>
      <c r="E31" s="75">
        <v>33300</v>
      </c>
      <c r="F31" s="75">
        <v>33300</v>
      </c>
      <c r="G31" s="75">
        <v>33300</v>
      </c>
      <c r="H31" s="75">
        <v>33300</v>
      </c>
      <c r="I31" s="75">
        <v>33300</v>
      </c>
      <c r="J31" s="75">
        <v>33300</v>
      </c>
      <c r="K31" s="75">
        <v>33300</v>
      </c>
      <c r="L31" s="75">
        <v>33300</v>
      </c>
      <c r="M31" s="75">
        <v>33300</v>
      </c>
      <c r="N31" s="76">
        <v>33700</v>
      </c>
      <c r="O31" s="16">
        <f t="shared" si="8"/>
        <v>0</v>
      </c>
    </row>
    <row r="32" spans="1:15" ht="9" customHeight="1">
      <c r="A32" s="72" t="s">
        <v>58</v>
      </c>
      <c r="B32" s="75">
        <v>18016359.16</v>
      </c>
      <c r="C32" s="75">
        <v>1500000</v>
      </c>
      <c r="D32" s="75">
        <v>1502000</v>
      </c>
      <c r="E32" s="75">
        <v>1500000</v>
      </c>
      <c r="F32" s="75">
        <v>1500000</v>
      </c>
      <c r="G32" s="75">
        <v>1500000</v>
      </c>
      <c r="H32" s="75">
        <v>1500000</v>
      </c>
      <c r="I32" s="75">
        <v>1500000</v>
      </c>
      <c r="J32" s="75">
        <v>1501000</v>
      </c>
      <c r="K32" s="75">
        <v>1502000</v>
      </c>
      <c r="L32" s="75">
        <v>1502000</v>
      </c>
      <c r="M32" s="75">
        <v>1502000</v>
      </c>
      <c r="N32" s="76">
        <v>1507359.16</v>
      </c>
      <c r="O32" s="16">
        <f t="shared" si="8"/>
        <v>0</v>
      </c>
    </row>
    <row r="33" spans="1:15" ht="9" customHeight="1">
      <c r="A33" s="72" t="s">
        <v>59</v>
      </c>
      <c r="B33" s="75">
        <v>2253547.03</v>
      </c>
      <c r="C33" s="75">
        <v>195000</v>
      </c>
      <c r="D33" s="75">
        <v>193000</v>
      </c>
      <c r="E33" s="75">
        <v>197000</v>
      </c>
      <c r="F33" s="75">
        <v>197000</v>
      </c>
      <c r="G33" s="75">
        <v>197000</v>
      </c>
      <c r="H33" s="75">
        <v>196047.03</v>
      </c>
      <c r="I33" s="75">
        <v>190000</v>
      </c>
      <c r="J33" s="75">
        <v>183000</v>
      </c>
      <c r="K33" s="75">
        <v>180000</v>
      </c>
      <c r="L33" s="75">
        <v>180000</v>
      </c>
      <c r="M33" s="75">
        <v>185000</v>
      </c>
      <c r="N33" s="76">
        <v>160500</v>
      </c>
      <c r="O33" s="16">
        <f t="shared" si="8"/>
        <v>-2.3283064365386963E-10</v>
      </c>
    </row>
    <row r="34" spans="1:15" ht="9" customHeight="1">
      <c r="A34" s="72" t="s">
        <v>60</v>
      </c>
      <c r="B34" s="84">
        <f aca="true" t="shared" si="9" ref="B34:N34">B35+B36</f>
        <v>0</v>
      </c>
      <c r="C34" s="84">
        <f t="shared" si="9"/>
        <v>0</v>
      </c>
      <c r="D34" s="84">
        <f t="shared" si="9"/>
        <v>0</v>
      </c>
      <c r="E34" s="84">
        <f t="shared" si="9"/>
        <v>0</v>
      </c>
      <c r="F34" s="84">
        <f t="shared" si="9"/>
        <v>0</v>
      </c>
      <c r="G34" s="84">
        <f t="shared" si="9"/>
        <v>0</v>
      </c>
      <c r="H34" s="84">
        <f t="shared" si="9"/>
        <v>0</v>
      </c>
      <c r="I34" s="84">
        <f t="shared" si="9"/>
        <v>0</v>
      </c>
      <c r="J34" s="84">
        <f t="shared" si="9"/>
        <v>0</v>
      </c>
      <c r="K34" s="84">
        <f t="shared" si="9"/>
        <v>0</v>
      </c>
      <c r="L34" s="84">
        <f t="shared" si="9"/>
        <v>0</v>
      </c>
      <c r="M34" s="84">
        <f t="shared" si="9"/>
        <v>0</v>
      </c>
      <c r="N34" s="85">
        <f t="shared" si="9"/>
        <v>0</v>
      </c>
      <c r="O34" s="16">
        <f t="shared" si="8"/>
        <v>0</v>
      </c>
    </row>
    <row r="35" spans="1:15" ht="9" customHeight="1">
      <c r="A35" s="77" t="s">
        <v>61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6">
        <v>0</v>
      </c>
      <c r="O35" s="16">
        <f t="shared" si="8"/>
        <v>0</v>
      </c>
    </row>
    <row r="36" spans="1:15" ht="9" customHeight="1">
      <c r="A36" s="77" t="s">
        <v>62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6">
        <v>0</v>
      </c>
      <c r="O36" s="16">
        <f t="shared" si="8"/>
        <v>0</v>
      </c>
    </row>
    <row r="37" spans="1:15" s="18" customFormat="1" ht="9" customHeight="1">
      <c r="A37" s="78" t="s">
        <v>63</v>
      </c>
      <c r="B37" s="75">
        <v>375000</v>
      </c>
      <c r="C37" s="75">
        <v>31250</v>
      </c>
      <c r="D37" s="75">
        <v>31250</v>
      </c>
      <c r="E37" s="75">
        <v>31250</v>
      </c>
      <c r="F37" s="75">
        <v>31250</v>
      </c>
      <c r="G37" s="75">
        <v>31250</v>
      </c>
      <c r="H37" s="75">
        <v>31250</v>
      </c>
      <c r="I37" s="75">
        <v>31250</v>
      </c>
      <c r="J37" s="75">
        <v>31250</v>
      </c>
      <c r="K37" s="75">
        <v>31250</v>
      </c>
      <c r="L37" s="75">
        <v>31250</v>
      </c>
      <c r="M37" s="75">
        <v>31250</v>
      </c>
      <c r="N37" s="76">
        <v>31250</v>
      </c>
      <c r="O37" s="16">
        <f t="shared" si="8"/>
        <v>0</v>
      </c>
    </row>
    <row r="38" spans="1:15" s="18" customFormat="1" ht="9" customHeight="1">
      <c r="A38" s="78" t="s">
        <v>64</v>
      </c>
      <c r="B38" s="75">
        <v>3362000</v>
      </c>
      <c r="C38" s="75">
        <v>257000</v>
      </c>
      <c r="D38" s="75">
        <v>257000</v>
      </c>
      <c r="E38" s="75">
        <v>257000</v>
      </c>
      <c r="F38" s="75">
        <v>257000</v>
      </c>
      <c r="G38" s="75">
        <v>257000</v>
      </c>
      <c r="H38" s="75">
        <v>258000</v>
      </c>
      <c r="I38" s="75">
        <v>256000</v>
      </c>
      <c r="J38" s="75">
        <v>256000</v>
      </c>
      <c r="K38" s="75">
        <v>256000</v>
      </c>
      <c r="L38" s="75">
        <v>256000</v>
      </c>
      <c r="M38" s="75">
        <v>256000</v>
      </c>
      <c r="N38" s="76">
        <v>539000</v>
      </c>
      <c r="O38" s="16">
        <f t="shared" si="8"/>
        <v>0</v>
      </c>
    </row>
    <row r="39" spans="1:15" ht="9" customHeight="1">
      <c r="A39" s="79" t="s">
        <v>65</v>
      </c>
      <c r="B39" s="80">
        <v>200000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  <c r="H39" s="80"/>
      <c r="I39" s="80"/>
      <c r="J39" s="80"/>
      <c r="K39" s="80"/>
      <c r="L39" s="80">
        <v>0</v>
      </c>
      <c r="M39" s="80">
        <v>0</v>
      </c>
      <c r="N39" s="81">
        <v>0</v>
      </c>
      <c r="O39" s="16">
        <f t="shared" si="8"/>
        <v>200000</v>
      </c>
    </row>
    <row r="40" ht="9" customHeight="1"/>
    <row r="41" ht="15.75">
      <c r="A41" s="3" t="s">
        <v>48</v>
      </c>
    </row>
    <row r="42" spans="1:14" ht="9" customHeight="1">
      <c r="A42" s="67" t="s">
        <v>50</v>
      </c>
      <c r="B42" s="68" t="s">
        <v>51</v>
      </c>
      <c r="C42" s="69" t="s">
        <v>13</v>
      </c>
      <c r="D42" s="69" t="s">
        <v>14</v>
      </c>
      <c r="E42" s="69" t="s">
        <v>15</v>
      </c>
      <c r="F42" s="69" t="s">
        <v>16</v>
      </c>
      <c r="G42" s="69" t="s">
        <v>17</v>
      </c>
      <c r="H42" s="69" t="s">
        <v>18</v>
      </c>
      <c r="I42" s="69" t="s">
        <v>19</v>
      </c>
      <c r="J42" s="69" t="s">
        <v>20</v>
      </c>
      <c r="K42" s="69" t="s">
        <v>21</v>
      </c>
      <c r="L42" s="69" t="s">
        <v>22</v>
      </c>
      <c r="M42" s="69" t="s">
        <v>23</v>
      </c>
      <c r="N42" s="70" t="s">
        <v>24</v>
      </c>
    </row>
    <row r="43" spans="1:15" ht="9" customHeight="1">
      <c r="A43" s="71" t="s">
        <v>52</v>
      </c>
      <c r="B43" s="82">
        <f aca="true" t="shared" si="10" ref="B43:N43">B44</f>
        <v>48000000</v>
      </c>
      <c r="C43" s="82">
        <f t="shared" si="10"/>
        <v>4034415.86</v>
      </c>
      <c r="D43" s="82">
        <f t="shared" si="10"/>
        <v>3498812.42</v>
      </c>
      <c r="E43" s="82">
        <f t="shared" si="10"/>
        <v>4601274.74</v>
      </c>
      <c r="F43" s="82">
        <f t="shared" si="10"/>
        <v>3566109.5</v>
      </c>
      <c r="G43" s="82">
        <f t="shared" si="10"/>
        <v>4038208.2800000003</v>
      </c>
      <c r="H43" s="82">
        <f t="shared" si="10"/>
        <v>4402506.85</v>
      </c>
      <c r="I43" s="82">
        <f t="shared" si="10"/>
        <v>4266147.379999999</v>
      </c>
      <c r="J43" s="82">
        <f t="shared" si="10"/>
        <v>3424571.1500000004</v>
      </c>
      <c r="K43" s="82">
        <f t="shared" si="10"/>
        <v>3404737.87</v>
      </c>
      <c r="L43" s="82">
        <f t="shared" si="10"/>
        <v>3402784.25</v>
      </c>
      <c r="M43" s="82">
        <f t="shared" si="10"/>
        <v>3775348.31</v>
      </c>
      <c r="N43" s="83">
        <f t="shared" si="10"/>
        <v>5585083.39</v>
      </c>
      <c r="O43" s="16">
        <f>B43-C43-D43-E43-F43-G43-H43-I43-J43-K43-L43-M43-N43</f>
        <v>0</v>
      </c>
    </row>
    <row r="44" spans="1:15" ht="9" customHeight="1">
      <c r="A44" s="72" t="s">
        <v>53</v>
      </c>
      <c r="B44" s="84">
        <f>B10+B27</f>
        <v>48000000</v>
      </c>
      <c r="C44" s="84">
        <f>C10+C27</f>
        <v>4034415.86</v>
      </c>
      <c r="D44" s="84">
        <f>D10+D27</f>
        <v>3498812.42</v>
      </c>
      <c r="E44" s="84">
        <f>E10+E27</f>
        <v>4601274.74</v>
      </c>
      <c r="F44" s="84">
        <f>F10+F27</f>
        <v>3566109.5</v>
      </c>
      <c r="G44" s="84">
        <f>G10+G27</f>
        <v>4038208.2800000003</v>
      </c>
      <c r="H44" s="84">
        <f>H10+H27</f>
        <v>4402506.85</v>
      </c>
      <c r="I44" s="84">
        <f>I10+I27</f>
        <v>4266147.379999999</v>
      </c>
      <c r="J44" s="84">
        <f>J10+J27</f>
        <v>3424571.1500000004</v>
      </c>
      <c r="K44" s="84">
        <f>K10+K27</f>
        <v>3404737.87</v>
      </c>
      <c r="L44" s="84">
        <f>L10+L27</f>
        <v>3402784.25</v>
      </c>
      <c r="M44" s="84">
        <f>M10+M27</f>
        <v>3775348.31</v>
      </c>
      <c r="N44" s="85">
        <f>N10+N27</f>
        <v>5585083.39</v>
      </c>
      <c r="O44" s="16">
        <f>B44-C44-D44-E44-F44-G44-H44-I44-J44-K44-L44-M44-N44</f>
        <v>0</v>
      </c>
    </row>
    <row r="45" spans="1:15" ht="9" customHeight="1">
      <c r="A45" s="72" t="s">
        <v>54</v>
      </c>
      <c r="B45" s="75">
        <f>B11+B28</f>
        <v>39600000</v>
      </c>
      <c r="C45" s="84">
        <f>C11+C28</f>
        <v>40081115.86</v>
      </c>
      <c r="D45" s="84">
        <f>D11+D28</f>
        <v>40026628.28</v>
      </c>
      <c r="E45" s="84">
        <f>E11+E28</f>
        <v>41072603.019999996</v>
      </c>
      <c r="F45" s="84">
        <f>F11+F28</f>
        <v>41083412.52</v>
      </c>
      <c r="G45" s="84">
        <f>G11+G28</f>
        <v>41566320.800000004</v>
      </c>
      <c r="H45" s="84">
        <f>H11+H28</f>
        <v>42413480.620000005</v>
      </c>
      <c r="I45" s="84">
        <f>I11+I28</f>
        <v>43132328.00000001</v>
      </c>
      <c r="J45" s="84">
        <f>J11+J28</f>
        <v>43015599.150000006</v>
      </c>
      <c r="K45" s="84">
        <f>K11+K28</f>
        <v>42881037.02000001</v>
      </c>
      <c r="L45" s="84">
        <f>L11+L28</f>
        <v>42744521.27000001</v>
      </c>
      <c r="M45" s="84">
        <f>M11+M28</f>
        <v>42975569.580000006</v>
      </c>
      <c r="N45" s="85">
        <f>N11+N28</f>
        <v>43281000.00000001</v>
      </c>
      <c r="O45" s="16"/>
    </row>
    <row r="46" spans="1:15" s="17" customFormat="1" ht="9" customHeight="1">
      <c r="A46" s="71" t="s">
        <v>55</v>
      </c>
      <c r="B46" s="87">
        <f aca="true" t="shared" si="11" ref="B46:N46">B47+B48+B49+B50+B51+B55+B56+B54</f>
        <v>48000000</v>
      </c>
      <c r="C46" s="87">
        <f t="shared" si="11"/>
        <v>3553300</v>
      </c>
      <c r="D46" s="87">
        <f t="shared" si="11"/>
        <v>3553300</v>
      </c>
      <c r="E46" s="87">
        <f t="shared" si="11"/>
        <v>3555300</v>
      </c>
      <c r="F46" s="87">
        <f t="shared" si="11"/>
        <v>3555300</v>
      </c>
      <c r="G46" s="87">
        <f t="shared" si="11"/>
        <v>3555300</v>
      </c>
      <c r="H46" s="87">
        <f t="shared" si="11"/>
        <v>3555347.03</v>
      </c>
      <c r="I46" s="87">
        <f t="shared" si="11"/>
        <v>3547300</v>
      </c>
      <c r="J46" s="87">
        <f t="shared" si="11"/>
        <v>3541300</v>
      </c>
      <c r="K46" s="87">
        <f t="shared" si="11"/>
        <v>3539300</v>
      </c>
      <c r="L46" s="87">
        <f t="shared" si="11"/>
        <v>3539300</v>
      </c>
      <c r="M46" s="87">
        <f t="shared" si="11"/>
        <v>3544300</v>
      </c>
      <c r="N46" s="88">
        <f t="shared" si="11"/>
        <v>5279652.97</v>
      </c>
      <c r="O46" s="16">
        <f aca="true" t="shared" si="12" ref="O46:O56">B46-C46-D46-E46-F46-G46-H46-I46-J46-K46-L46-M46-N46</f>
        <v>3680999.999999999</v>
      </c>
    </row>
    <row r="47" spans="1:15" ht="9" customHeight="1">
      <c r="A47" s="74" t="s">
        <v>56</v>
      </c>
      <c r="B47" s="75">
        <f>B13+B30</f>
        <v>19255093.810000002</v>
      </c>
      <c r="C47" s="75">
        <f>C13+C30</f>
        <v>1482000</v>
      </c>
      <c r="D47" s="75">
        <f>D13+D30</f>
        <v>1482000</v>
      </c>
      <c r="E47" s="75">
        <f>E13+E30</f>
        <v>1482000</v>
      </c>
      <c r="F47" s="75">
        <f>F13+F30</f>
        <v>1482000</v>
      </c>
      <c r="G47" s="75">
        <f>G13+G30</f>
        <v>1482000</v>
      </c>
      <c r="H47" s="75">
        <f>H13+H30</f>
        <v>1482000</v>
      </c>
      <c r="I47" s="75">
        <f>I13+I30</f>
        <v>1482000</v>
      </c>
      <c r="J47" s="75">
        <f>J13+J30</f>
        <v>1482000</v>
      </c>
      <c r="K47" s="75">
        <f>K13+K30</f>
        <v>1482000</v>
      </c>
      <c r="L47" s="75">
        <f>L13+L30</f>
        <v>1482000</v>
      </c>
      <c r="M47" s="75">
        <f>M13+M30</f>
        <v>1482000</v>
      </c>
      <c r="N47" s="76">
        <f>N13+N30</f>
        <v>2953093.81</v>
      </c>
      <c r="O47" s="16">
        <f t="shared" si="12"/>
        <v>0</v>
      </c>
    </row>
    <row r="48" spans="1:15" ht="9" customHeight="1">
      <c r="A48" s="74" t="s">
        <v>57</v>
      </c>
      <c r="B48" s="75">
        <f>B14+B31</f>
        <v>400000</v>
      </c>
      <c r="C48" s="75">
        <f>C14+C31</f>
        <v>33300</v>
      </c>
      <c r="D48" s="75">
        <f>D14+D31</f>
        <v>33300</v>
      </c>
      <c r="E48" s="75">
        <f>E14+E31</f>
        <v>33300</v>
      </c>
      <c r="F48" s="75">
        <f>F14+F31</f>
        <v>33300</v>
      </c>
      <c r="G48" s="75">
        <f>G14+G31</f>
        <v>33300</v>
      </c>
      <c r="H48" s="75">
        <f>H14+H31</f>
        <v>33300</v>
      </c>
      <c r="I48" s="75">
        <f>I14+I31</f>
        <v>33300</v>
      </c>
      <c r="J48" s="75">
        <f>J14+J31</f>
        <v>33300</v>
      </c>
      <c r="K48" s="75">
        <f>K14+K31</f>
        <v>33300</v>
      </c>
      <c r="L48" s="75">
        <f>L14+L31</f>
        <v>33300</v>
      </c>
      <c r="M48" s="75">
        <f>M14+M31</f>
        <v>33300</v>
      </c>
      <c r="N48" s="76">
        <f>N14+N31</f>
        <v>33700</v>
      </c>
      <c r="O48" s="16">
        <f t="shared" si="12"/>
        <v>0</v>
      </c>
    </row>
    <row r="49" spans="1:15" ht="9" customHeight="1">
      <c r="A49" s="72" t="s">
        <v>58</v>
      </c>
      <c r="B49" s="75">
        <f>B15+B32</f>
        <v>18673359.16</v>
      </c>
      <c r="C49" s="75">
        <f>C15+C32</f>
        <v>1554750</v>
      </c>
      <c r="D49" s="75">
        <f>D15+D32</f>
        <v>1556750</v>
      </c>
      <c r="E49" s="75">
        <f>E15+E32</f>
        <v>1554750</v>
      </c>
      <c r="F49" s="75">
        <f>F15+F32</f>
        <v>1554750</v>
      </c>
      <c r="G49" s="75">
        <f>G15+G32</f>
        <v>1554750</v>
      </c>
      <c r="H49" s="75">
        <f>H15+H32</f>
        <v>1554750</v>
      </c>
      <c r="I49" s="75">
        <f>I15+I32</f>
        <v>1554750</v>
      </c>
      <c r="J49" s="75">
        <f>J15+J32</f>
        <v>1555750</v>
      </c>
      <c r="K49" s="75">
        <f>K15+K32</f>
        <v>1556750</v>
      </c>
      <c r="L49" s="75">
        <f>L15+L32</f>
        <v>1556750</v>
      </c>
      <c r="M49" s="75">
        <f>M15+M32</f>
        <v>1556750</v>
      </c>
      <c r="N49" s="76">
        <f>N15+N32</f>
        <v>1562109.16</v>
      </c>
      <c r="O49" s="16">
        <f t="shared" si="12"/>
        <v>0</v>
      </c>
    </row>
    <row r="50" spans="1:15" ht="9" customHeight="1">
      <c r="A50" s="72" t="s">
        <v>59</v>
      </c>
      <c r="B50" s="75">
        <f>B16+B33</f>
        <v>2253547.03</v>
      </c>
      <c r="C50" s="75">
        <f>C16+C33</f>
        <v>195000</v>
      </c>
      <c r="D50" s="75">
        <f>D16+D33</f>
        <v>193000</v>
      </c>
      <c r="E50" s="75">
        <f>E16+E33</f>
        <v>197000</v>
      </c>
      <c r="F50" s="75">
        <f>F16+F33</f>
        <v>197000</v>
      </c>
      <c r="G50" s="75">
        <f>G16+G33</f>
        <v>197000</v>
      </c>
      <c r="H50" s="75">
        <f>H16+H33</f>
        <v>196047.03</v>
      </c>
      <c r="I50" s="75">
        <f>I16+I33</f>
        <v>190000</v>
      </c>
      <c r="J50" s="75">
        <f>J16+J33</f>
        <v>183000</v>
      </c>
      <c r="K50" s="75">
        <f>K16+K33</f>
        <v>180000</v>
      </c>
      <c r="L50" s="75">
        <f>L16+L33</f>
        <v>180000</v>
      </c>
      <c r="M50" s="75">
        <f>M16+M33</f>
        <v>185000</v>
      </c>
      <c r="N50" s="76">
        <f>N16+N33</f>
        <v>160500</v>
      </c>
      <c r="O50" s="16">
        <f t="shared" si="12"/>
        <v>-2.3283064365386963E-10</v>
      </c>
    </row>
    <row r="51" spans="1:15" ht="9" customHeight="1">
      <c r="A51" s="72" t="s">
        <v>60</v>
      </c>
      <c r="B51" s="84">
        <f aca="true" t="shared" si="13" ref="B51:N51">B52+B53</f>
        <v>0</v>
      </c>
      <c r="C51" s="84">
        <f t="shared" si="13"/>
        <v>0</v>
      </c>
      <c r="D51" s="84">
        <f t="shared" si="13"/>
        <v>0</v>
      </c>
      <c r="E51" s="84">
        <f t="shared" si="13"/>
        <v>0</v>
      </c>
      <c r="F51" s="84">
        <f t="shared" si="13"/>
        <v>0</v>
      </c>
      <c r="G51" s="84">
        <f t="shared" si="13"/>
        <v>0</v>
      </c>
      <c r="H51" s="84">
        <f t="shared" si="13"/>
        <v>0</v>
      </c>
      <c r="I51" s="84">
        <f t="shared" si="13"/>
        <v>0</v>
      </c>
      <c r="J51" s="84">
        <f t="shared" si="13"/>
        <v>0</v>
      </c>
      <c r="K51" s="84">
        <f t="shared" si="13"/>
        <v>0</v>
      </c>
      <c r="L51" s="84">
        <f t="shared" si="13"/>
        <v>0</v>
      </c>
      <c r="M51" s="84">
        <f t="shared" si="13"/>
        <v>0</v>
      </c>
      <c r="N51" s="85">
        <f t="shared" si="13"/>
        <v>0</v>
      </c>
      <c r="O51" s="16">
        <f t="shared" si="12"/>
        <v>0</v>
      </c>
    </row>
    <row r="52" spans="1:15" ht="9" customHeight="1">
      <c r="A52" s="77" t="s">
        <v>61</v>
      </c>
      <c r="B52" s="75">
        <f>B18+B35</f>
        <v>0</v>
      </c>
      <c r="C52" s="75">
        <f>C18+C35</f>
        <v>0</v>
      </c>
      <c r="D52" s="75">
        <f>D18+D35</f>
        <v>0</v>
      </c>
      <c r="E52" s="75">
        <f>E18+E35</f>
        <v>0</v>
      </c>
      <c r="F52" s="75">
        <f>F18+F35</f>
        <v>0</v>
      </c>
      <c r="G52" s="75">
        <f>G18+G35</f>
        <v>0</v>
      </c>
      <c r="H52" s="75">
        <f>H18+H35</f>
        <v>0</v>
      </c>
      <c r="I52" s="75">
        <f>I18+I35</f>
        <v>0</v>
      </c>
      <c r="J52" s="75">
        <f>J18+J35</f>
        <v>0</v>
      </c>
      <c r="K52" s="75">
        <f>K18+K35</f>
        <v>0</v>
      </c>
      <c r="L52" s="75">
        <f>L18+L35</f>
        <v>0</v>
      </c>
      <c r="M52" s="75">
        <f>M18+M35</f>
        <v>0</v>
      </c>
      <c r="N52" s="76">
        <f>N18+N35</f>
        <v>0</v>
      </c>
      <c r="O52" s="16">
        <f t="shared" si="12"/>
        <v>0</v>
      </c>
    </row>
    <row r="53" spans="1:15" ht="9" customHeight="1">
      <c r="A53" s="77" t="s">
        <v>62</v>
      </c>
      <c r="B53" s="75">
        <f>B19+B36</f>
        <v>0</v>
      </c>
      <c r="C53" s="75">
        <f>C19+C36</f>
        <v>0</v>
      </c>
      <c r="D53" s="75">
        <f>D19+D36</f>
        <v>0</v>
      </c>
      <c r="E53" s="75">
        <f>E19+E36</f>
        <v>0</v>
      </c>
      <c r="F53" s="75">
        <f>F19+F36</f>
        <v>0</v>
      </c>
      <c r="G53" s="75">
        <f>G19+G36</f>
        <v>0</v>
      </c>
      <c r="H53" s="75">
        <f>H19+H36</f>
        <v>0</v>
      </c>
      <c r="I53" s="75">
        <f>I19+I36</f>
        <v>0</v>
      </c>
      <c r="J53" s="75">
        <f>J19+J36</f>
        <v>0</v>
      </c>
      <c r="K53" s="75">
        <f>K19+K36</f>
        <v>0</v>
      </c>
      <c r="L53" s="75">
        <f>L19+L36</f>
        <v>0</v>
      </c>
      <c r="M53" s="75">
        <f>M19+M36</f>
        <v>0</v>
      </c>
      <c r="N53" s="76">
        <f>N19+N36</f>
        <v>0</v>
      </c>
      <c r="O53" s="16">
        <f t="shared" si="12"/>
        <v>0</v>
      </c>
    </row>
    <row r="54" spans="1:15" s="18" customFormat="1" ht="9" customHeight="1">
      <c r="A54" s="78" t="s">
        <v>63</v>
      </c>
      <c r="B54" s="75">
        <f>B20+B37</f>
        <v>375000</v>
      </c>
      <c r="C54" s="75">
        <f>C20+C37</f>
        <v>31250</v>
      </c>
      <c r="D54" s="75">
        <f>D20+D37</f>
        <v>31250</v>
      </c>
      <c r="E54" s="75">
        <f>E20+E37</f>
        <v>31250</v>
      </c>
      <c r="F54" s="75">
        <f>F20+F37</f>
        <v>31250</v>
      </c>
      <c r="G54" s="75">
        <f>G20+G37</f>
        <v>31250</v>
      </c>
      <c r="H54" s="75">
        <f>H20+H37</f>
        <v>31250</v>
      </c>
      <c r="I54" s="75">
        <f>I20+I37</f>
        <v>31250</v>
      </c>
      <c r="J54" s="75">
        <f>J20+J37</f>
        <v>31250</v>
      </c>
      <c r="K54" s="75">
        <f>K20+K37</f>
        <v>31250</v>
      </c>
      <c r="L54" s="75">
        <f>L20+L37</f>
        <v>31250</v>
      </c>
      <c r="M54" s="75">
        <f>M20+M37</f>
        <v>31250</v>
      </c>
      <c r="N54" s="76">
        <f>N20+N37</f>
        <v>31250</v>
      </c>
      <c r="O54" s="16">
        <f t="shared" si="12"/>
        <v>0</v>
      </c>
    </row>
    <row r="55" spans="1:15" s="18" customFormat="1" ht="9" customHeight="1">
      <c r="A55" s="78" t="s">
        <v>64</v>
      </c>
      <c r="B55" s="75">
        <f>B21+B38</f>
        <v>3362000</v>
      </c>
      <c r="C55" s="75">
        <f>C21+C38</f>
        <v>257000</v>
      </c>
      <c r="D55" s="75">
        <f>D21+D38</f>
        <v>257000</v>
      </c>
      <c r="E55" s="75">
        <f>E21+E38</f>
        <v>257000</v>
      </c>
      <c r="F55" s="75">
        <f>F21+F38</f>
        <v>257000</v>
      </c>
      <c r="G55" s="75">
        <f>G21+G38</f>
        <v>257000</v>
      </c>
      <c r="H55" s="75">
        <f>H21+H38</f>
        <v>258000</v>
      </c>
      <c r="I55" s="75">
        <f>I21+I38</f>
        <v>256000</v>
      </c>
      <c r="J55" s="75">
        <f>J21+J38</f>
        <v>256000</v>
      </c>
      <c r="K55" s="75">
        <f>K21+K38</f>
        <v>256000</v>
      </c>
      <c r="L55" s="75">
        <f>L21+L38</f>
        <v>256000</v>
      </c>
      <c r="M55" s="75">
        <f>M21+M38</f>
        <v>256000</v>
      </c>
      <c r="N55" s="76">
        <f>N21+N38</f>
        <v>539000</v>
      </c>
      <c r="O55" s="16">
        <f t="shared" si="12"/>
        <v>0</v>
      </c>
    </row>
    <row r="56" spans="1:15" ht="9" customHeight="1">
      <c r="A56" s="79" t="s">
        <v>65</v>
      </c>
      <c r="B56" s="80">
        <f>B22+B39</f>
        <v>3681000</v>
      </c>
      <c r="C56" s="80">
        <f>C22+C39</f>
        <v>0</v>
      </c>
      <c r="D56" s="80">
        <f>D22+D39</f>
        <v>0</v>
      </c>
      <c r="E56" s="80">
        <f>E22+E39</f>
        <v>0</v>
      </c>
      <c r="F56" s="80">
        <f>F22+F39</f>
        <v>0</v>
      </c>
      <c r="G56" s="80">
        <f>G22+G39</f>
        <v>0</v>
      </c>
      <c r="H56" s="80">
        <f>H22+H39</f>
        <v>0</v>
      </c>
      <c r="I56" s="80">
        <f>I22+I39</f>
        <v>0</v>
      </c>
      <c r="J56" s="80">
        <f>J22+J39</f>
        <v>0</v>
      </c>
      <c r="K56" s="80">
        <f>K22+K39</f>
        <v>0</v>
      </c>
      <c r="L56" s="80">
        <f>L22+L39</f>
        <v>0</v>
      </c>
      <c r="M56" s="80">
        <f>M22+M39</f>
        <v>0</v>
      </c>
      <c r="N56" s="81">
        <f>N22+N39</f>
        <v>0</v>
      </c>
      <c r="O56" s="16">
        <f t="shared" si="12"/>
        <v>3681000</v>
      </c>
    </row>
    <row r="59" ht="8.25">
      <c r="C59" s="16"/>
    </row>
    <row r="60" ht="8.25">
      <c r="C60" s="16"/>
    </row>
    <row r="61" ht="8.25">
      <c r="C61" s="16"/>
    </row>
  </sheetData>
  <sheetProtection selectLockedCells="1" selectUnlockedCells="1"/>
  <mergeCells count="4">
    <mergeCell ref="A1:N1"/>
    <mergeCell ref="A2:N2"/>
    <mergeCell ref="A3:N3"/>
    <mergeCell ref="A5:N5"/>
  </mergeCells>
  <printOptions/>
  <pageMargins left="0.39375" right="0.39375" top="0.39375" bottom="0.39375" header="0.5118055555555555" footer="0.511805555555555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="140" zoomScaleNormal="140" zoomScalePageLayoutView="0" workbookViewId="0" topLeftCell="A1">
      <selection activeCell="E22" sqref="E22"/>
    </sheetView>
  </sheetViews>
  <sheetFormatPr defaultColWidth="9.140625" defaultRowHeight="12.75"/>
  <cols>
    <col min="1" max="1" width="19.00390625" style="0" customWidth="1"/>
    <col min="2" max="11" width="10.8515625" style="0" customWidth="1"/>
    <col min="12" max="12" width="10.421875" style="0" customWidth="1"/>
  </cols>
  <sheetData>
    <row r="1" spans="1:11" ht="12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.7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2.75">
      <c r="A3" s="29" t="str">
        <f>'ANEXO II'!A3:N3</f>
        <v>PROGRAMAÇÃO FINANCEIRA DO EXERCÍCIO DE 2024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>
      <c r="A7" s="30" t="s">
        <v>67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10" spans="1:11" ht="12.75">
      <c r="A10" s="103" t="s">
        <v>50</v>
      </c>
      <c r="B10" s="66" t="s">
        <v>6</v>
      </c>
      <c r="C10" s="104" t="s">
        <v>68</v>
      </c>
      <c r="D10" s="104" t="s">
        <v>69</v>
      </c>
      <c r="E10" s="43" t="s">
        <v>70</v>
      </c>
      <c r="F10" s="104" t="s">
        <v>71</v>
      </c>
      <c r="G10" s="104" t="s">
        <v>72</v>
      </c>
      <c r="H10" s="43" t="s">
        <v>73</v>
      </c>
      <c r="I10" s="104" t="s">
        <v>74</v>
      </c>
      <c r="J10" s="104" t="s">
        <v>75</v>
      </c>
      <c r="K10" s="43" t="s">
        <v>76</v>
      </c>
    </row>
    <row r="11" spans="1:11" s="7" customFormat="1" ht="11.25">
      <c r="A11" s="99" t="s">
        <v>77</v>
      </c>
      <c r="B11" s="100">
        <f>'ANEXO I '!B55</f>
        <v>39262000</v>
      </c>
      <c r="C11" s="100">
        <f>'ANEXO I '!C56:D56</f>
        <v>6304654.85</v>
      </c>
      <c r="D11" s="100">
        <f>'ANEXO I '!E55+'ANEXO I '!F55</f>
        <v>6700476.08</v>
      </c>
      <c r="E11" s="101">
        <f aca="true" t="shared" si="0" ref="E11:E16">C11+D11</f>
        <v>13005130.93</v>
      </c>
      <c r="F11" s="100">
        <f>'ANEXO I '!G55+'ANEXO I '!H55</f>
        <v>7040760.6</v>
      </c>
      <c r="G11" s="100">
        <f>'ANEXO I '!I55+'ANEXO I '!J55</f>
        <v>6383794.699999999</v>
      </c>
      <c r="H11" s="101">
        <f aca="true" t="shared" si="1" ref="H11:H16">F11+G11</f>
        <v>13424555.299999999</v>
      </c>
      <c r="I11" s="100">
        <f>'ANEXO I '!K55+'ANEXO I '!L55</f>
        <v>5505504.62</v>
      </c>
      <c r="J11" s="100">
        <f>'ANEXO I '!M55+'ANEXO I '!N55</f>
        <v>7326809.149999999</v>
      </c>
      <c r="K11" s="102">
        <f aca="true" t="shared" si="2" ref="K11:K16">I11+J11</f>
        <v>12832313.77</v>
      </c>
    </row>
    <row r="12" spans="1:11" s="7" customFormat="1" ht="11.25">
      <c r="A12" s="90" t="s">
        <v>78</v>
      </c>
      <c r="B12" s="93">
        <f>'ANEXO I '!B55-'ANEXO I '!B39</f>
        <v>38414588</v>
      </c>
      <c r="C12" s="93">
        <f>'ANEXO I '!C55+'ANEXO I '!D55-'ANEXO I '!C39-'ANEXO I '!D39</f>
        <v>6208942.819999999</v>
      </c>
      <c r="D12" s="93">
        <f>'ANEXO I '!E55+'ANEXO I '!F55-'ANEXO I '!E39-'ANEXO I '!F39</f>
        <v>6592382.26</v>
      </c>
      <c r="E12" s="91">
        <f t="shared" si="0"/>
        <v>12801325.079999998</v>
      </c>
      <c r="F12" s="93">
        <f>'ANEXO I '!G55+'ANEXO I '!H55-'ANEXO I '!G39-'ANEXO I '!H39</f>
        <v>6822604.91</v>
      </c>
      <c r="G12" s="93">
        <f>'ANEXO I '!I55+'ANEXO I '!J55-'ANEXO I '!I39-'ANEXO I '!J39</f>
        <v>6241455.239999999</v>
      </c>
      <c r="H12" s="91">
        <f t="shared" si="1"/>
        <v>13064060.149999999</v>
      </c>
      <c r="I12" s="93">
        <f>'ANEXO I '!K55+'ANEXO I '!L55-'ANEXO I '!K39-'ANEXO I '!L39</f>
        <v>5374360.81</v>
      </c>
      <c r="J12" s="93">
        <f>'ANEXO I '!M55+'ANEXO I '!N55-'ANEXO I '!M39-'ANEXO I '!N39</f>
        <v>7174841.96</v>
      </c>
      <c r="K12" s="92">
        <f t="shared" si="2"/>
        <v>12549202.77</v>
      </c>
    </row>
    <row r="13" spans="1:11" s="7" customFormat="1" ht="11.25">
      <c r="A13" s="90" t="s">
        <v>79</v>
      </c>
      <c r="B13" s="93">
        <f>'ANEXO II'!B12</f>
        <v>8738000</v>
      </c>
      <c r="C13" s="93">
        <f>'ANEXO II'!C12+'ANEXO II'!D12</f>
        <v>817500</v>
      </c>
      <c r="D13" s="93">
        <f>'ANEXO II'!E12+'ANEXO II'!F12</f>
        <v>817500</v>
      </c>
      <c r="E13" s="91">
        <f t="shared" si="0"/>
        <v>1635000</v>
      </c>
      <c r="F13" s="93">
        <f>'ANEXO II'!G12+'ANEXO II'!H12</f>
        <v>817500</v>
      </c>
      <c r="G13" s="93">
        <f>'ANEXO II'!I12+'ANEXO II'!J12</f>
        <v>817500</v>
      </c>
      <c r="H13" s="91">
        <f t="shared" si="1"/>
        <v>1635000</v>
      </c>
      <c r="I13" s="93">
        <f>'ANEXO II'!K12+'ANEXO II'!L12</f>
        <v>817500</v>
      </c>
      <c r="J13" s="93">
        <f>'ANEXO II'!M12+'ANEXO II'!N12</f>
        <v>1169500</v>
      </c>
      <c r="K13" s="92">
        <f t="shared" si="2"/>
        <v>1987000</v>
      </c>
    </row>
    <row r="14" spans="1:11" s="19" customFormat="1" ht="11.25">
      <c r="A14" s="90" t="s">
        <v>80</v>
      </c>
      <c r="B14" s="93">
        <f>'ANEXO II'!B12-'ANEXO II'!B21</f>
        <v>8738000</v>
      </c>
      <c r="C14" s="93">
        <f>'ANEXO II'!C12+'ANEXO II'!D12-'ANEXO II'!C21-'ANEXO II'!D21</f>
        <v>817500</v>
      </c>
      <c r="D14" s="93">
        <f>'ANEXO II'!E12+'ANEXO II'!F12-'ANEXO II'!E21-'ANEXO II'!F21</f>
        <v>817500</v>
      </c>
      <c r="E14" s="91">
        <f t="shared" si="0"/>
        <v>1635000</v>
      </c>
      <c r="F14" s="93">
        <f>'ANEXO II'!G12+'ANEXO II'!H12-'ANEXO II'!G21-'ANEXO II'!H21</f>
        <v>817500</v>
      </c>
      <c r="G14" s="93">
        <f>'ANEXO II'!I12+'ANEXO II'!J12-'ANEXO II'!I21-'ANEXO II'!J21</f>
        <v>817500</v>
      </c>
      <c r="H14" s="91">
        <f t="shared" si="1"/>
        <v>1635000</v>
      </c>
      <c r="I14" s="93">
        <f>'ANEXO II'!K12+'ANEXO II'!L12-'ANEXO II'!K21-'ANEXO II'!L21</f>
        <v>817500</v>
      </c>
      <c r="J14" s="93">
        <f>'ANEXO II'!M12+'ANEXO II'!N12-'ANEXO II'!M21-'ANEXO II'!N21</f>
        <v>1169500</v>
      </c>
      <c r="K14" s="92">
        <f t="shared" si="2"/>
        <v>1987000</v>
      </c>
    </row>
    <row r="15" spans="1:12" s="7" customFormat="1" ht="11.25">
      <c r="A15" s="94" t="s">
        <v>81</v>
      </c>
      <c r="B15" s="93">
        <f>B12-B14</f>
        <v>29676588</v>
      </c>
      <c r="C15" s="93">
        <f>C12-C14</f>
        <v>5391442.819999999</v>
      </c>
      <c r="D15" s="93">
        <f>D12-D14</f>
        <v>5774882.26</v>
      </c>
      <c r="E15" s="91">
        <f t="shared" si="0"/>
        <v>11166325.079999998</v>
      </c>
      <c r="F15" s="93">
        <f>F12-F14</f>
        <v>6005104.91</v>
      </c>
      <c r="G15" s="93">
        <f>G12-G14</f>
        <v>5423955.239999999</v>
      </c>
      <c r="H15" s="91">
        <f t="shared" si="1"/>
        <v>11429060.149999999</v>
      </c>
      <c r="I15" s="93">
        <f>I12-I14</f>
        <v>4556860.81</v>
      </c>
      <c r="J15" s="93">
        <f>J12-J14</f>
        <v>6005341.96</v>
      </c>
      <c r="K15" s="92">
        <f t="shared" si="2"/>
        <v>10562202.77</v>
      </c>
      <c r="L15" s="20"/>
    </row>
    <row r="16" spans="1:11" s="7" customFormat="1" ht="11.25">
      <c r="A16" s="95" t="s">
        <v>82</v>
      </c>
      <c r="B16" s="96">
        <f>B15+'ANEXO I '!B39-'ANEXO II'!B48+1000000</f>
        <v>31124000</v>
      </c>
      <c r="C16" s="96">
        <f>C15+'ANEXO I '!C39+'ANEXO I '!D39-'ANEXO II'!C48-'ANEXO II'!D48</f>
        <v>5420554.85</v>
      </c>
      <c r="D16" s="96">
        <f>D15+'ANEXO I '!E39+'ANEXO I '!F39-'ANEXO II'!E48-'ANEXO II'!F48</f>
        <v>5816376.08</v>
      </c>
      <c r="E16" s="97">
        <f t="shared" si="0"/>
        <v>11236930.93</v>
      </c>
      <c r="F16" s="96">
        <f>F15+'ANEXO I '!G39+'ANEXO I '!H39-'ANEXO II'!G48-'ANEXO II'!H48</f>
        <v>6156660.6</v>
      </c>
      <c r="G16" s="96">
        <f>G15+'ANEXO I '!I39+'ANEXO I '!J39-'ANEXO II'!I48-'ANEXO II'!J48</f>
        <v>5499694.699999999</v>
      </c>
      <c r="H16" s="97">
        <f t="shared" si="1"/>
        <v>11656355.299999999</v>
      </c>
      <c r="I16" s="96">
        <f>I15+'ANEXO I '!K39+'ANEXO I '!L39-'ANEXO II'!K48-'ANEXO II'!L48</f>
        <v>4621404.62</v>
      </c>
      <c r="J16" s="96">
        <f>J15+'ANEXO I '!M39+'ANEXO I '!N39-'ANEXO II'!M48-'ANEXO II'!N48</f>
        <v>6090309.149999999</v>
      </c>
      <c r="K16" s="98">
        <f t="shared" si="2"/>
        <v>10711713.77</v>
      </c>
    </row>
    <row r="17" s="7" customFormat="1" ht="11.25"/>
    <row r="18" s="7" customFormat="1" ht="11.25">
      <c r="A18" s="13" t="s">
        <v>83</v>
      </c>
    </row>
    <row r="19" s="7" customFormat="1" ht="11.25">
      <c r="A19" s="13" t="s">
        <v>84</v>
      </c>
    </row>
    <row r="20" s="7" customFormat="1" ht="11.25"/>
    <row r="21" s="7" customFormat="1" ht="11.25"/>
    <row r="22" s="7" customFormat="1" ht="11.25"/>
    <row r="23" spans="2:9" s="7" customFormat="1" ht="11.25">
      <c r="B23" s="33"/>
      <c r="C23" s="33"/>
      <c r="D23" s="33"/>
      <c r="G23" s="33"/>
      <c r="H23" s="33"/>
      <c r="I23" s="33"/>
    </row>
  </sheetData>
  <sheetProtection selectLockedCells="1" selectUnlockedCells="1"/>
  <mergeCells count="6">
    <mergeCell ref="A1:K1"/>
    <mergeCell ref="A2:K2"/>
    <mergeCell ref="A3:K3"/>
    <mergeCell ref="A7:K7"/>
    <mergeCell ref="B23:D23"/>
    <mergeCell ref="G23:I23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="120" zoomScaleNormal="120" zoomScalePageLayoutView="0" workbookViewId="0" topLeftCell="A1">
      <selection activeCell="F5" sqref="F5"/>
    </sheetView>
  </sheetViews>
  <sheetFormatPr defaultColWidth="9.140625" defaultRowHeight="12.75"/>
  <cols>
    <col min="1" max="1" width="27.57421875" style="0" customWidth="1"/>
    <col min="9" max="9" width="11.8515625" style="0" customWidth="1"/>
  </cols>
  <sheetData>
    <row r="1" spans="1:7" ht="12.75">
      <c r="A1" s="28" t="s">
        <v>0</v>
      </c>
      <c r="B1" s="28"/>
      <c r="C1" s="28"/>
      <c r="D1" s="28"/>
      <c r="E1" s="28"/>
      <c r="F1" s="28"/>
      <c r="G1" s="28"/>
    </row>
    <row r="2" spans="1:7" ht="12.75">
      <c r="A2" s="29" t="s">
        <v>1</v>
      </c>
      <c r="B2" s="29"/>
      <c r="C2" s="29"/>
      <c r="D2" s="29"/>
      <c r="E2" s="29"/>
      <c r="F2" s="29"/>
      <c r="G2" s="29"/>
    </row>
    <row r="3" spans="1:7" ht="12.75">
      <c r="A3" s="29" t="str">
        <f>'ANEXO I '!A3:N3</f>
        <v>PROGRAMAÇÃO FINANCEIRA DO EXERCÍCIO DE 2024</v>
      </c>
      <c r="B3" s="29"/>
      <c r="C3" s="29"/>
      <c r="D3" s="29"/>
      <c r="E3" s="29"/>
      <c r="F3" s="29"/>
      <c r="G3" s="29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1"/>
      <c r="B6" s="11"/>
      <c r="C6" s="11"/>
      <c r="D6" s="11"/>
      <c r="E6" s="11"/>
      <c r="F6" s="11"/>
      <c r="G6" s="11"/>
    </row>
    <row r="7" spans="1:7" ht="12.75">
      <c r="A7" s="30" t="s">
        <v>85</v>
      </c>
      <c r="B7" s="30"/>
      <c r="C7" s="30"/>
      <c r="D7" s="30"/>
      <c r="E7" s="30"/>
      <c r="F7" s="30"/>
      <c r="G7" s="30"/>
    </row>
    <row r="8" spans="1:7" ht="12.75">
      <c r="A8" s="2"/>
      <c r="B8" s="2"/>
      <c r="C8" s="2"/>
      <c r="D8" s="2"/>
      <c r="E8" s="2"/>
      <c r="F8" s="2"/>
      <c r="G8" s="2"/>
    </row>
    <row r="9" spans="1:7" ht="12.75" customHeight="1">
      <c r="A9" s="34" t="s">
        <v>86</v>
      </c>
      <c r="B9" s="34"/>
      <c r="C9" s="34"/>
      <c r="D9" s="34"/>
      <c r="E9" s="34"/>
      <c r="F9" s="34"/>
      <c r="G9" s="34"/>
    </row>
    <row r="10" spans="1:7" ht="12.75">
      <c r="A10" s="2"/>
      <c r="B10" s="2"/>
      <c r="C10" s="2"/>
      <c r="D10" s="2"/>
      <c r="E10" s="2"/>
      <c r="F10" s="2"/>
      <c r="G10" s="2"/>
    </row>
    <row r="11" spans="1:7" ht="12.75">
      <c r="A11" s="30" t="s">
        <v>87</v>
      </c>
      <c r="B11" s="30"/>
      <c r="C11" s="30"/>
      <c r="D11" s="30"/>
      <c r="E11" s="30"/>
      <c r="F11" s="30"/>
      <c r="G11" s="30"/>
    </row>
    <row r="12" spans="1:7" ht="12.75">
      <c r="A12" s="2"/>
      <c r="B12" s="2"/>
      <c r="C12" s="2"/>
      <c r="D12" s="2"/>
      <c r="E12" s="2"/>
      <c r="F12" s="2"/>
      <c r="G12" s="2"/>
    </row>
    <row r="14" spans="1:7" ht="12.75">
      <c r="A14" s="21" t="s">
        <v>88</v>
      </c>
      <c r="B14" s="107">
        <v>2020</v>
      </c>
      <c r="C14" s="108"/>
      <c r="D14" s="107">
        <v>2021</v>
      </c>
      <c r="E14" s="108"/>
      <c r="F14" s="35">
        <v>2022</v>
      </c>
      <c r="G14" s="35"/>
    </row>
    <row r="15" spans="1:7" ht="12.75">
      <c r="A15" s="22" t="s">
        <v>89</v>
      </c>
      <c r="B15" s="105">
        <v>102356.96</v>
      </c>
      <c r="C15" s="106"/>
      <c r="D15" s="105">
        <v>133307.02</v>
      </c>
      <c r="E15" s="106"/>
      <c r="F15" s="36">
        <v>129124.5</v>
      </c>
      <c r="G15" s="36"/>
    </row>
    <row r="16" spans="1:7" ht="12.75">
      <c r="A16" s="22" t="s">
        <v>90</v>
      </c>
      <c r="B16" s="109">
        <v>88698.16</v>
      </c>
      <c r="C16" s="110"/>
      <c r="D16" s="109">
        <v>100139.62</v>
      </c>
      <c r="E16" s="110"/>
      <c r="F16" s="37">
        <v>147190.34</v>
      </c>
      <c r="G16" s="37"/>
    </row>
    <row r="17" spans="1:7" ht="12.75">
      <c r="A17" s="23"/>
      <c r="B17" s="23"/>
      <c r="C17" s="23"/>
      <c r="D17" s="23"/>
      <c r="E17" s="23"/>
      <c r="F17" s="23"/>
      <c r="G17" s="23"/>
    </row>
    <row r="18" spans="1:7" ht="12.75">
      <c r="A18" s="21" t="s">
        <v>91</v>
      </c>
      <c r="B18" s="35">
        <f>B14</f>
        <v>2020</v>
      </c>
      <c r="C18" s="35"/>
      <c r="D18" s="35">
        <f>D14</f>
        <v>2021</v>
      </c>
      <c r="E18" s="35"/>
      <c r="F18" s="35">
        <f>F14</f>
        <v>2022</v>
      </c>
      <c r="G18" s="35"/>
    </row>
    <row r="19" spans="1:7" ht="12.75">
      <c r="A19" s="22" t="s">
        <v>89</v>
      </c>
      <c r="B19" s="105">
        <v>65103.55</v>
      </c>
      <c r="C19" s="106"/>
      <c r="D19" s="36">
        <v>72922.42</v>
      </c>
      <c r="E19" s="36"/>
      <c r="F19" s="36">
        <v>81223.33</v>
      </c>
      <c r="G19" s="36"/>
    </row>
    <row r="20" spans="1:7" ht="12.75">
      <c r="A20" s="22" t="s">
        <v>90</v>
      </c>
      <c r="B20" s="109">
        <v>50268.35</v>
      </c>
      <c r="C20" s="110"/>
      <c r="D20" s="37">
        <v>77966.09</v>
      </c>
      <c r="E20" s="37"/>
      <c r="F20" s="37">
        <v>77195.04</v>
      </c>
      <c r="G20" s="37"/>
    </row>
    <row r="21" spans="1:7" ht="12.75">
      <c r="A21" s="23"/>
      <c r="B21" s="23"/>
      <c r="C21" s="23"/>
      <c r="D21" s="23"/>
      <c r="E21" s="23"/>
      <c r="F21" s="23"/>
      <c r="G21" s="23"/>
    </row>
    <row r="22" spans="1:7" ht="12.75">
      <c r="A22" s="21" t="s">
        <v>92</v>
      </c>
      <c r="B22" s="35">
        <f>B14</f>
        <v>2020</v>
      </c>
      <c r="C22" s="35"/>
      <c r="D22" s="35">
        <f>D14</f>
        <v>2021</v>
      </c>
      <c r="E22" s="35"/>
      <c r="F22" s="35">
        <f>F14</f>
        <v>2022</v>
      </c>
      <c r="G22" s="35"/>
    </row>
    <row r="23" spans="1:7" ht="12.75">
      <c r="A23" s="22" t="s">
        <v>89</v>
      </c>
      <c r="B23" s="105">
        <v>2082.14</v>
      </c>
      <c r="C23" s="106"/>
      <c r="D23" s="36">
        <v>20283.24</v>
      </c>
      <c r="E23" s="36"/>
      <c r="F23" s="36">
        <v>7497.77</v>
      </c>
      <c r="G23" s="36"/>
    </row>
    <row r="24" spans="1:7" ht="12.75">
      <c r="A24" s="22" t="s">
        <v>90</v>
      </c>
      <c r="B24" s="109">
        <v>644.76</v>
      </c>
      <c r="C24" s="110"/>
      <c r="D24" s="37">
        <v>19129.64</v>
      </c>
      <c r="E24" s="37"/>
      <c r="F24" s="37">
        <v>2886.67</v>
      </c>
      <c r="G24" s="37"/>
    </row>
    <row r="25" spans="1:7" ht="12.75">
      <c r="A25" s="23"/>
      <c r="B25" s="23"/>
      <c r="C25" s="23"/>
      <c r="D25" s="23"/>
      <c r="E25" s="23"/>
      <c r="F25" s="23"/>
      <c r="G25" s="23"/>
    </row>
    <row r="26" spans="1:7" ht="12.75">
      <c r="A26" s="21" t="s">
        <v>93</v>
      </c>
      <c r="B26" s="35">
        <f>B14</f>
        <v>2020</v>
      </c>
      <c r="C26" s="35"/>
      <c r="D26" s="35">
        <f>D14</f>
        <v>2021</v>
      </c>
      <c r="E26" s="35"/>
      <c r="F26" s="35">
        <f>F14</f>
        <v>2022</v>
      </c>
      <c r="G26" s="35"/>
    </row>
    <row r="27" spans="1:9" ht="12.75">
      <c r="A27" s="22" t="s">
        <v>89</v>
      </c>
      <c r="B27" s="105">
        <v>602488.55</v>
      </c>
      <c r="C27" s="106"/>
      <c r="D27" s="36">
        <v>652170.12</v>
      </c>
      <c r="E27" s="36"/>
      <c r="F27" s="36">
        <v>790527.97</v>
      </c>
      <c r="G27" s="36"/>
      <c r="I27" s="24"/>
    </row>
    <row r="28" spans="1:9" ht="12.75">
      <c r="A28" s="22" t="s">
        <v>90</v>
      </c>
      <c r="B28" s="109">
        <v>1243791.64</v>
      </c>
      <c r="C28" s="110"/>
      <c r="D28" s="37">
        <v>1303013.78</v>
      </c>
      <c r="E28" s="37"/>
      <c r="F28" s="37">
        <v>1554213.32</v>
      </c>
      <c r="G28" s="37"/>
      <c r="I28" s="24"/>
    </row>
    <row r="29" spans="1:7" ht="12.75">
      <c r="A29" s="23"/>
      <c r="B29" s="23"/>
      <c r="C29" s="23"/>
      <c r="D29" s="23"/>
      <c r="E29" s="23"/>
      <c r="F29" s="23"/>
      <c r="G29" s="23"/>
    </row>
    <row r="30" spans="1:7" ht="12.75">
      <c r="A30" s="23"/>
      <c r="B30" s="23"/>
      <c r="C30" s="23"/>
      <c r="D30" s="23"/>
      <c r="E30" s="23"/>
      <c r="F30" s="23"/>
      <c r="G30" s="23"/>
    </row>
    <row r="31" spans="1:7" ht="12.75">
      <c r="A31" s="7"/>
      <c r="B31" s="7"/>
      <c r="C31" s="7"/>
      <c r="D31" s="7"/>
      <c r="E31" s="7"/>
      <c r="F31" s="7"/>
      <c r="G31" s="7"/>
    </row>
    <row r="32" spans="1:7" ht="12.75">
      <c r="A32" s="30" t="s">
        <v>94</v>
      </c>
      <c r="B32" s="30"/>
      <c r="C32" s="30"/>
      <c r="D32" s="30"/>
      <c r="E32" s="30"/>
      <c r="F32" s="30"/>
      <c r="G32" s="30"/>
    </row>
    <row r="33" spans="1:7" ht="12.75">
      <c r="A33" s="7"/>
      <c r="B33" s="7"/>
      <c r="C33" s="7"/>
      <c r="D33" s="7"/>
      <c r="E33" s="7"/>
      <c r="F33" s="7"/>
      <c r="G33" s="7"/>
    </row>
    <row r="34" spans="1:7" ht="12.75" customHeight="1">
      <c r="A34" s="30" t="s">
        <v>95</v>
      </c>
      <c r="B34" s="30"/>
      <c r="C34" s="30"/>
      <c r="D34" s="30"/>
      <c r="E34" s="30"/>
      <c r="F34" s="30"/>
      <c r="G34" s="30"/>
    </row>
    <row r="35" spans="1:7" ht="12.75">
      <c r="A35" s="7"/>
      <c r="B35" s="7"/>
      <c r="C35" s="7"/>
      <c r="D35" s="7"/>
      <c r="E35" s="7"/>
      <c r="F35" s="7"/>
      <c r="G35" s="7"/>
    </row>
    <row r="36" spans="1:7" ht="12.75">
      <c r="A36" s="7" t="s">
        <v>96</v>
      </c>
      <c r="B36" s="7"/>
      <c r="C36" s="7"/>
      <c r="D36" s="7"/>
      <c r="E36" s="7"/>
      <c r="F36" s="7"/>
      <c r="G36" s="7"/>
    </row>
    <row r="37" spans="1:7" ht="12.75" customHeight="1">
      <c r="A37" s="38" t="s">
        <v>97</v>
      </c>
      <c r="B37" s="38"/>
      <c r="C37" s="38"/>
      <c r="D37" s="38"/>
      <c r="E37" s="38"/>
      <c r="F37" s="38"/>
      <c r="G37" s="38"/>
    </row>
    <row r="38" spans="1:7" ht="12.75">
      <c r="A38" s="38"/>
      <c r="B38" s="38"/>
      <c r="C38" s="38"/>
      <c r="D38" s="38"/>
      <c r="E38" s="38"/>
      <c r="F38" s="38"/>
      <c r="G38" s="38"/>
    </row>
    <row r="39" spans="1:7" ht="12.75">
      <c r="A39" s="38"/>
      <c r="B39" s="38"/>
      <c r="C39" s="38"/>
      <c r="D39" s="38"/>
      <c r="E39" s="38"/>
      <c r="F39" s="38"/>
      <c r="G39" s="38"/>
    </row>
    <row r="40" spans="1:7" ht="12.75">
      <c r="A40" s="38"/>
      <c r="B40" s="38"/>
      <c r="C40" s="38"/>
      <c r="D40" s="38"/>
      <c r="E40" s="38"/>
      <c r="F40" s="38"/>
      <c r="G40" s="38"/>
    </row>
    <row r="41" spans="1:7" ht="12.75">
      <c r="A41" s="38"/>
      <c r="B41" s="38"/>
      <c r="C41" s="38"/>
      <c r="D41" s="38"/>
      <c r="E41" s="38"/>
      <c r="F41" s="38"/>
      <c r="G41" s="38"/>
    </row>
    <row r="42" spans="1:7" ht="12.75">
      <c r="A42" s="38"/>
      <c r="B42" s="38"/>
      <c r="C42" s="38"/>
      <c r="D42" s="38"/>
      <c r="E42" s="38"/>
      <c r="F42" s="38"/>
      <c r="G42" s="38"/>
    </row>
    <row r="43" spans="1:7" ht="12.75">
      <c r="A43" s="38"/>
      <c r="B43" s="38"/>
      <c r="C43" s="38"/>
      <c r="D43" s="38"/>
      <c r="E43" s="38"/>
      <c r="F43" s="38"/>
      <c r="G43" s="38"/>
    </row>
    <row r="44" spans="1:7" ht="12.75">
      <c r="A44" s="38"/>
      <c r="B44" s="38"/>
      <c r="C44" s="38"/>
      <c r="D44" s="38"/>
      <c r="E44" s="38"/>
      <c r="F44" s="38"/>
      <c r="G44" s="38"/>
    </row>
    <row r="45" spans="1:7" ht="12.75">
      <c r="A45" s="38"/>
      <c r="B45" s="38"/>
      <c r="C45" s="38"/>
      <c r="D45" s="38"/>
      <c r="E45" s="38"/>
      <c r="F45" s="38"/>
      <c r="G45" s="38"/>
    </row>
    <row r="46" spans="1:7" ht="12.75">
      <c r="A46" s="38"/>
      <c r="B46" s="38"/>
      <c r="C46" s="38"/>
      <c r="D46" s="38"/>
      <c r="E46" s="38"/>
      <c r="F46" s="38"/>
      <c r="G46" s="38"/>
    </row>
    <row r="47" spans="1:7" ht="12.75">
      <c r="A47" s="38"/>
      <c r="B47" s="38"/>
      <c r="C47" s="38"/>
      <c r="D47" s="38"/>
      <c r="E47" s="38"/>
      <c r="F47" s="38"/>
      <c r="G47" s="38"/>
    </row>
    <row r="48" spans="1:7" ht="12.75" customHeight="1">
      <c r="A48" s="39" t="s">
        <v>98</v>
      </c>
      <c r="B48" s="39"/>
      <c r="C48" s="39"/>
      <c r="D48" s="39"/>
      <c r="E48" s="25"/>
      <c r="F48" s="25"/>
      <c r="G48" s="25"/>
    </row>
    <row r="49" spans="1:7" ht="12.75" customHeight="1">
      <c r="A49" s="38" t="s">
        <v>99</v>
      </c>
      <c r="B49" s="38"/>
      <c r="C49" s="38"/>
      <c r="D49" s="38"/>
      <c r="E49" s="38"/>
      <c r="F49" s="38"/>
      <c r="G49" s="38"/>
    </row>
    <row r="50" spans="1:7" ht="12.75">
      <c r="A50" s="38"/>
      <c r="B50" s="38"/>
      <c r="C50" s="38"/>
      <c r="D50" s="38"/>
      <c r="E50" s="38"/>
      <c r="F50" s="38"/>
      <c r="G50" s="38"/>
    </row>
    <row r="51" spans="1:7" ht="12.75">
      <c r="A51" s="38"/>
      <c r="B51" s="38"/>
      <c r="C51" s="38"/>
      <c r="D51" s="38"/>
      <c r="E51" s="38"/>
      <c r="F51" s="38"/>
      <c r="G51" s="38"/>
    </row>
    <row r="52" spans="1:7" ht="12.75">
      <c r="A52" s="38"/>
      <c r="B52" s="38"/>
      <c r="C52" s="38"/>
      <c r="D52" s="38"/>
      <c r="E52" s="38"/>
      <c r="F52" s="38"/>
      <c r="G52" s="38"/>
    </row>
    <row r="53" spans="1:7" ht="12.75">
      <c r="A53" s="38"/>
      <c r="B53" s="38"/>
      <c r="C53" s="38"/>
      <c r="D53" s="38"/>
      <c r="E53" s="38"/>
      <c r="F53" s="38"/>
      <c r="G53" s="38"/>
    </row>
    <row r="54" spans="1:7" ht="12.75">
      <c r="A54" s="38"/>
      <c r="B54" s="38"/>
      <c r="C54" s="38"/>
      <c r="D54" s="38"/>
      <c r="E54" s="38"/>
      <c r="F54" s="38"/>
      <c r="G54" s="38"/>
    </row>
    <row r="55" spans="1:7" ht="12.75">
      <c r="A55" s="38"/>
      <c r="B55" s="38"/>
      <c r="C55" s="38"/>
      <c r="D55" s="38"/>
      <c r="E55" s="38"/>
      <c r="F55" s="38"/>
      <c r="G55" s="38"/>
    </row>
    <row r="56" spans="1:7" ht="12.75">
      <c r="A56" s="25"/>
      <c r="B56" s="25"/>
      <c r="C56" s="25"/>
      <c r="D56" s="25"/>
      <c r="E56" s="25"/>
      <c r="F56" s="25"/>
      <c r="G56" s="25"/>
    </row>
    <row r="57" spans="1:7" ht="12.75">
      <c r="A57" s="7"/>
      <c r="B57" s="7"/>
      <c r="C57" s="7"/>
      <c r="D57" s="7"/>
      <c r="E57" s="7"/>
      <c r="F57" s="7"/>
      <c r="G57" s="26"/>
    </row>
    <row r="58" spans="1:4" ht="12.75">
      <c r="A58" s="7"/>
      <c r="B58" s="27"/>
      <c r="C58" s="27"/>
      <c r="D58" s="27"/>
    </row>
  </sheetData>
  <sheetProtection selectLockedCells="1" selectUnlockedCells="1"/>
  <mergeCells count="47">
    <mergeCell ref="A32:G32"/>
    <mergeCell ref="A34:G34"/>
    <mergeCell ref="A37:G47"/>
    <mergeCell ref="A48:D48"/>
    <mergeCell ref="A49:G55"/>
    <mergeCell ref="B27:C27"/>
    <mergeCell ref="D27:E27"/>
    <mergeCell ref="F27:G27"/>
    <mergeCell ref="B28:C28"/>
    <mergeCell ref="D28:E28"/>
    <mergeCell ref="F28:G28"/>
    <mergeCell ref="B24:C24"/>
    <mergeCell ref="D24:E24"/>
    <mergeCell ref="F24:G24"/>
    <mergeCell ref="B26:C26"/>
    <mergeCell ref="D26:E26"/>
    <mergeCell ref="F26:G26"/>
    <mergeCell ref="B22:C22"/>
    <mergeCell ref="D22:E22"/>
    <mergeCell ref="F22:G22"/>
    <mergeCell ref="B23:C23"/>
    <mergeCell ref="D23:E23"/>
    <mergeCell ref="F23:G23"/>
    <mergeCell ref="B19:C19"/>
    <mergeCell ref="D19:E19"/>
    <mergeCell ref="F19:G19"/>
    <mergeCell ref="B20:C20"/>
    <mergeCell ref="D20:E20"/>
    <mergeCell ref="F20:G20"/>
    <mergeCell ref="B16:C16"/>
    <mergeCell ref="D16:E16"/>
    <mergeCell ref="F16:G16"/>
    <mergeCell ref="B18:C18"/>
    <mergeCell ref="D18:E18"/>
    <mergeCell ref="F18:G18"/>
    <mergeCell ref="B14:C14"/>
    <mergeCell ref="D14:E14"/>
    <mergeCell ref="F14:G14"/>
    <mergeCell ref="B15:C15"/>
    <mergeCell ref="D15:E15"/>
    <mergeCell ref="F15:G15"/>
    <mergeCell ref="A1:G1"/>
    <mergeCell ref="A2:G2"/>
    <mergeCell ref="A3:G3"/>
    <mergeCell ref="A7:G7"/>
    <mergeCell ref="A9:G9"/>
    <mergeCell ref="A11:G11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Contabilidade</cp:lastModifiedBy>
  <cp:lastPrinted>2023-12-22T17:21:45Z</cp:lastPrinted>
  <dcterms:modified xsi:type="dcterms:W3CDTF">2023-12-22T17:35:17Z</dcterms:modified>
  <cp:category/>
  <cp:version/>
  <cp:contentType/>
  <cp:contentStatus/>
</cp:coreProperties>
</file>